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6.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7.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8.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9.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10.xml" ContentType="application/vnd.openxmlformats-officedocument.drawing+xml"/>
  <Override PartName="/xl/ctrlProps/ctrlProp86.xml" ContentType="application/vnd.ms-excel.controlproperties+xml"/>
  <Override PartName="/xl/ctrlProps/ctrlProp8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mc:AlternateContent xmlns:mc="http://schemas.openxmlformats.org/markup-compatibility/2006">
    <mc:Choice Requires="x15">
      <x15ac:absPath xmlns:x15ac="http://schemas.microsoft.com/office/spreadsheetml/2010/11/ac" url="I:\RES Committee\RES Award\Quality Award\2025 Quality Award\QA Sheets\"/>
    </mc:Choice>
  </mc:AlternateContent>
  <xr:revisionPtr revIDLastSave="0" documentId="8_{E8DB3E7D-2FDA-464B-A9B8-8A5E393300A0}" xr6:coauthVersionLast="47" xr6:coauthVersionMax="47" xr10:uidLastSave="{00000000-0000-0000-0000-000000000000}"/>
  <workbookProtection workbookAlgorithmName="SHA-512" workbookHashValue="n+F0TL8wU/y1NM0w3hjH/v1eTp80tlgChq01y6OfJ/7syCrF6y4DEeZTTqj8GY9SxTIbqer5pjPVVYmcC4BHmA==" workbookSaltValue="WVhACjHvhiFiXuKYp1e0jw==" workbookSpinCount="100000" lockStructure="1"/>
  <bookViews>
    <workbookView xWindow="28680" yWindow="-255" windowWidth="29040" windowHeight="15840" tabRatio="785" xr2:uid="{474C3904-6414-4AAB-B69E-6F232C8FF9FA}"/>
  </bookViews>
  <sheets>
    <sheet name="Intro" sheetId="8" r:id="rId1"/>
    <sheet name="Main" sheetId="15" r:id="rId2"/>
    <sheet name="Section 1" sheetId="5" r:id="rId3"/>
    <sheet name="Section 2" sheetId="9" r:id="rId4"/>
    <sheet name="Section 3" sheetId="10" r:id="rId5"/>
    <sheet name="Section 4" sheetId="11" r:id="rId6"/>
    <sheet name="Section 5" sheetId="12" r:id="rId7"/>
    <sheet name="Section 6" sheetId="13" r:id="rId8"/>
    <sheet name="Section 7" sheetId="14" r:id="rId9"/>
    <sheet name="Section 8" sheetId="21" r:id="rId10"/>
    <sheet name="Choice Score" sheetId="6" state="hidden" r:id="rId11"/>
    <sheet name="QS" sheetId="20" state="hidden" r:id="rId12"/>
    <sheet name="Summary" sheetId="17" state="hidden" r:id="rId13"/>
  </sheets>
  <definedNames>
    <definedName name="_Toc177527485" localSheetId="2">'Section 1'!$C$15</definedName>
    <definedName name="_Toc177527486" localSheetId="2">'Section 1'!$C$17</definedName>
    <definedName name="_xlnm.Print_Area" localSheetId="10">'Choice Score'!$A$1:$H$234</definedName>
    <definedName name="_xlnm.Print_Area" localSheetId="11">QS!$A$1:$B$38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8" i="6" l="1"/>
  <c r="D23" i="17" s="1"/>
  <c r="E161" i="6"/>
  <c r="E125" i="6"/>
  <c r="E50" i="6"/>
  <c r="E16" i="6"/>
  <c r="E12" i="6"/>
  <c r="E8" i="6" s="1"/>
  <c r="D17" i="17" s="1"/>
  <c r="E17" i="17" s="1"/>
  <c r="E9" i="6"/>
  <c r="E38" i="6"/>
  <c r="F11" i="15"/>
  <c r="C21" i="20"/>
  <c r="C20" i="20"/>
  <c r="C218" i="6"/>
  <c r="C216" i="6" s="1"/>
  <c r="D50" i="17" s="1"/>
  <c r="C219" i="6"/>
  <c r="C220" i="6"/>
  <c r="C221" i="6"/>
  <c r="C222" i="6"/>
  <c r="C223" i="6"/>
  <c r="C224" i="6"/>
  <c r="C225" i="6"/>
  <c r="E225" i="6" s="1"/>
  <c r="C226" i="6"/>
  <c r="E226" i="6" s="1"/>
  <c r="C227" i="6"/>
  <c r="C231" i="6"/>
  <c r="C235" i="6"/>
  <c r="C236" i="6"/>
  <c r="E236" i="6" s="1"/>
  <c r="C217" i="6"/>
  <c r="E235" i="6"/>
  <c r="E203" i="6"/>
  <c r="E34" i="17" s="1"/>
  <c r="F34" i="17" s="1"/>
  <c r="D34" i="17"/>
  <c r="C34" i="17"/>
  <c r="C33" i="17"/>
  <c r="C188" i="6"/>
  <c r="D44" i="17"/>
  <c r="C44" i="17"/>
  <c r="C43" i="17"/>
  <c r="D17" i="11"/>
  <c r="D18" i="11"/>
  <c r="C44" i="6"/>
  <c r="G19" i="17"/>
  <c r="F50" i="6"/>
  <c r="F51" i="6"/>
  <c r="F52" i="6"/>
  <c r="F53" i="6"/>
  <c r="C8" i="6"/>
  <c r="G17" i="17"/>
  <c r="C161" i="6"/>
  <c r="C79" i="6"/>
  <c r="G20" i="17" s="1"/>
  <c r="D13" i="13"/>
  <c r="D12" i="13"/>
  <c r="D47" i="17"/>
  <c r="D46" i="17"/>
  <c r="C47" i="17"/>
  <c r="E175" i="6"/>
  <c r="E47" i="17"/>
  <c r="F47" i="17" s="1"/>
  <c r="D15" i="12"/>
  <c r="D14" i="10"/>
  <c r="D13" i="10"/>
  <c r="D43" i="17"/>
  <c r="C42" i="17"/>
  <c r="E106" i="6"/>
  <c r="E43" i="17"/>
  <c r="F43" i="17" s="1"/>
  <c r="E67" i="6"/>
  <c r="C7" i="17"/>
  <c r="C25" i="6"/>
  <c r="G18" i="17"/>
  <c r="E62" i="6"/>
  <c r="D31" i="17"/>
  <c r="C32" i="17"/>
  <c r="C31" i="17"/>
  <c r="C119" i="6"/>
  <c r="G21" i="17" s="1"/>
  <c r="E120" i="6"/>
  <c r="E45" i="17"/>
  <c r="F45" i="17" s="1"/>
  <c r="E75" i="6"/>
  <c r="G18" i="20"/>
  <c r="D41" i="17"/>
  <c r="E170" i="6"/>
  <c r="E33" i="17"/>
  <c r="F33" i="17"/>
  <c r="D174" i="6"/>
  <c r="C41" i="17"/>
  <c r="D12" i="5"/>
  <c r="B1" i="6"/>
  <c r="B1" i="17"/>
  <c r="C1" i="21"/>
  <c r="C1" i="14"/>
  <c r="C1" i="13"/>
  <c r="C1" i="12"/>
  <c r="C1" i="11"/>
  <c r="C1" i="10"/>
  <c r="C1" i="9"/>
  <c r="C1" i="5"/>
  <c r="E91" i="6"/>
  <c r="E42" i="17"/>
  <c r="F42" i="17"/>
  <c r="C33" i="20"/>
  <c r="F22" i="6"/>
  <c r="E28" i="17"/>
  <c r="F28" i="17" s="1"/>
  <c r="D11" i="5"/>
  <c r="E156" i="6"/>
  <c r="E46" i="17"/>
  <c r="F46" i="17"/>
  <c r="C34" i="20"/>
  <c r="C32" i="20"/>
  <c r="E227" i="6"/>
  <c r="E231" i="6"/>
  <c r="E224" i="6"/>
  <c r="C14" i="20"/>
  <c r="E211" i="6"/>
  <c r="E49" i="17"/>
  <c r="F49" i="17" s="1"/>
  <c r="E189" i="6"/>
  <c r="G22" i="17"/>
  <c r="F181" i="6"/>
  <c r="F182" i="6"/>
  <c r="F183" i="6"/>
  <c r="E180" i="6" s="1"/>
  <c r="F180" i="6"/>
  <c r="E148" i="6"/>
  <c r="E84" i="6"/>
  <c r="E100" i="6"/>
  <c r="E105" i="6"/>
  <c r="E31" i="17"/>
  <c r="F31" i="17"/>
  <c r="H27" i="20"/>
  <c r="G27" i="20"/>
  <c r="F27" i="20"/>
  <c r="E27" i="20"/>
  <c r="G26" i="20"/>
  <c r="F26" i="20"/>
  <c r="E26" i="20"/>
  <c r="G25" i="20"/>
  <c r="F25" i="20"/>
  <c r="E25" i="20"/>
  <c r="G36" i="20"/>
  <c r="F36" i="20"/>
  <c r="E36" i="20"/>
  <c r="G30" i="20"/>
  <c r="F30" i="20"/>
  <c r="E30" i="20"/>
  <c r="H29" i="20"/>
  <c r="G29" i="20"/>
  <c r="F29" i="20"/>
  <c r="E29" i="20"/>
  <c r="G22" i="20"/>
  <c r="F22" i="20"/>
  <c r="E22" i="20"/>
  <c r="F18" i="20"/>
  <c r="E18" i="20"/>
  <c r="G17" i="20"/>
  <c r="F17" i="20"/>
  <c r="E17" i="20"/>
  <c r="D194" i="6"/>
  <c r="D195" i="6" s="1"/>
  <c r="E194" i="6"/>
  <c r="F34" i="6"/>
  <c r="F33" i="6"/>
  <c r="E30" i="6" s="1"/>
  <c r="F32" i="6"/>
  <c r="F31" i="6"/>
  <c r="F30" i="6"/>
  <c r="E207" i="6"/>
  <c r="D218" i="6"/>
  <c r="E153" i="6"/>
  <c r="E202" i="6"/>
  <c r="E201" i="6"/>
  <c r="E200" i="6"/>
  <c r="F112" i="6"/>
  <c r="D38" i="17"/>
  <c r="C38" i="17"/>
  <c r="E21" i="6"/>
  <c r="E38" i="17" s="1"/>
  <c r="F38" i="17" s="1"/>
  <c r="C10" i="20"/>
  <c r="D28" i="17"/>
  <c r="D29" i="17"/>
  <c r="D30" i="17"/>
  <c r="E24" i="6"/>
  <c r="E39" i="17"/>
  <c r="F39" i="17"/>
  <c r="D40" i="17"/>
  <c r="D39" i="17"/>
  <c r="E71" i="6"/>
  <c r="K49" i="17"/>
  <c r="J49" i="17"/>
  <c r="I49" i="17"/>
  <c r="H49" i="17"/>
  <c r="F23" i="6"/>
  <c r="E29" i="17" s="1"/>
  <c r="F29" i="17" s="1"/>
  <c r="C30" i="17"/>
  <c r="D226" i="6"/>
  <c r="D219" i="6"/>
  <c r="E219" i="6"/>
  <c r="D220" i="6"/>
  <c r="E220" i="6"/>
  <c r="D221" i="6"/>
  <c r="E221" i="6"/>
  <c r="D222" i="6"/>
  <c r="E222" i="6"/>
  <c r="D223" i="6"/>
  <c r="D224" i="6"/>
  <c r="D217" i="6"/>
  <c r="D11" i="15"/>
  <c r="D10" i="15"/>
  <c r="D9" i="15"/>
  <c r="D8" i="15"/>
  <c r="F3" i="14"/>
  <c r="D3" i="13"/>
  <c r="D3" i="12"/>
  <c r="D3" i="11"/>
  <c r="D3" i="10"/>
  <c r="D3" i="9"/>
  <c r="D3" i="5"/>
  <c r="D7" i="15"/>
  <c r="D6" i="15"/>
  <c r="D5" i="15"/>
  <c r="D4" i="15"/>
  <c r="E29" i="6"/>
  <c r="E30" i="17"/>
  <c r="F30" i="17" s="1"/>
  <c r="C215" i="6"/>
  <c r="D49" i="17"/>
  <c r="C199" i="6"/>
  <c r="D48" i="17"/>
  <c r="C96" i="6"/>
  <c r="D42" i="17" s="1"/>
  <c r="D45" i="17"/>
  <c r="F15" i="14"/>
  <c r="C11" i="17"/>
  <c r="F8" i="20"/>
  <c r="E8" i="20"/>
  <c r="C8" i="20" s="1"/>
  <c r="D8" i="20"/>
  <c r="E43" i="6"/>
  <c r="E40" i="17" s="1"/>
  <c r="F40" i="17" s="1"/>
  <c r="F4" i="15"/>
  <c r="F5" i="15"/>
  <c r="F6" i="15"/>
  <c r="F7" i="15"/>
  <c r="F8" i="15"/>
  <c r="F9" i="15"/>
  <c r="F10" i="15"/>
  <c r="D11" i="9"/>
  <c r="B22" i="15" s="1"/>
  <c r="D12" i="9"/>
  <c r="D16" i="12"/>
  <c r="F16" i="14"/>
  <c r="C3" i="6"/>
  <c r="F3" i="6"/>
  <c r="C5" i="6"/>
  <c r="F5" i="6" s="1"/>
  <c r="D5" i="6"/>
  <c r="E5" i="6"/>
  <c r="E26" i="6"/>
  <c r="E27" i="6"/>
  <c r="E28" i="6"/>
  <c r="E35" i="6"/>
  <c r="E36" i="6"/>
  <c r="E37" i="6"/>
  <c r="E45" i="6"/>
  <c r="E54" i="6"/>
  <c r="E55" i="6"/>
  <c r="E56" i="6"/>
  <c r="E57" i="6"/>
  <c r="E58" i="6"/>
  <c r="E80" i="6"/>
  <c r="E88" i="6"/>
  <c r="E97" i="6"/>
  <c r="F107" i="6"/>
  <c r="F108" i="6"/>
  <c r="F109" i="6"/>
  <c r="F110" i="6"/>
  <c r="F111" i="6"/>
  <c r="E114" i="6"/>
  <c r="E121" i="6"/>
  <c r="E129" i="6"/>
  <c r="E134" i="6"/>
  <c r="E139" i="6"/>
  <c r="E147" i="6"/>
  <c r="E162" i="6"/>
  <c r="D22" i="17" s="1"/>
  <c r="E22" i="17" s="1"/>
  <c r="E166" i="6"/>
  <c r="E176" i="6"/>
  <c r="E184" i="6"/>
  <c r="D189" i="6"/>
  <c r="D190" i="6" s="1"/>
  <c r="E204" i="6"/>
  <c r="C3" i="20"/>
  <c r="C4" i="20"/>
  <c r="C23" i="20" s="1"/>
  <c r="C5" i="20"/>
  <c r="C6" i="20"/>
  <c r="C7" i="20"/>
  <c r="C9" i="20"/>
  <c r="C11" i="20"/>
  <c r="C13" i="20"/>
  <c r="C17" i="20"/>
  <c r="C18" i="20"/>
  <c r="C19" i="20"/>
  <c r="C22" i="20"/>
  <c r="C24" i="20"/>
  <c r="C25" i="20"/>
  <c r="C26" i="20"/>
  <c r="C27" i="20"/>
  <c r="C29" i="20"/>
  <c r="C30" i="20"/>
  <c r="C35" i="20"/>
  <c r="C36" i="20"/>
  <c r="C2" i="17"/>
  <c r="C57" i="17"/>
  <c r="C3" i="17"/>
  <c r="C4" i="17"/>
  <c r="C5" i="17"/>
  <c r="C6" i="17"/>
  <c r="C8" i="17"/>
  <c r="C9" i="17"/>
  <c r="C10" i="17"/>
  <c r="C28" i="17"/>
  <c r="C29" i="17"/>
  <c r="C39" i="17"/>
  <c r="C40" i="17"/>
  <c r="C45" i="17"/>
  <c r="C46" i="17"/>
  <c r="C48" i="17"/>
  <c r="C49" i="17"/>
  <c r="D225" i="6"/>
  <c r="E41" i="17"/>
  <c r="F41" i="17"/>
  <c r="E145" i="6"/>
  <c r="E107" i="6"/>
  <c r="E44" i="17" s="1"/>
  <c r="F44" i="17" s="1"/>
  <c r="E44" i="6"/>
  <c r="D19" i="17" s="1"/>
  <c r="E19" i="17" s="1"/>
  <c r="B24" i="15"/>
  <c r="E22" i="6"/>
  <c r="E48" i="17"/>
  <c r="F48" i="17" s="1"/>
  <c r="E144" i="6"/>
  <c r="E146" i="6"/>
  <c r="E119" i="6" s="1"/>
  <c r="D21" i="17" s="1"/>
  <c r="E21" i="17" s="1"/>
  <c r="E79" i="6"/>
  <c r="D20" i="17"/>
  <c r="E20" i="17" s="1"/>
  <c r="G5" i="6" l="1"/>
  <c r="E26" i="15" s="1"/>
  <c r="C51" i="17"/>
  <c r="C12" i="20"/>
  <c r="C15" i="20"/>
  <c r="C31" i="20"/>
  <c r="C16" i="20"/>
  <c r="E218" i="6"/>
  <c r="E223" i="6"/>
  <c r="E217" i="6"/>
  <c r="C238" i="6"/>
  <c r="G24" i="17"/>
  <c r="G23" i="17"/>
  <c r="E23" i="17"/>
  <c r="E25" i="6"/>
  <c r="D18" i="17" s="1"/>
  <c r="E18" i="17" s="1"/>
  <c r="E216" i="6" l="1"/>
  <c r="C50" i="17" s="1"/>
  <c r="E238" i="6" l="1"/>
  <c r="D25" i="17" s="1"/>
  <c r="D24" i="17"/>
  <c r="E50" i="17"/>
  <c r="F50" i="17" s="1"/>
  <c r="E24" i="17" l="1"/>
  <c r="E25"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hrjho</author>
    <author>Rongjin Hong</author>
  </authors>
  <commentList>
    <comment ref="D189" authorId="0" shapeId="0" xr:uid="{E33F9B89-C49C-4AEE-8D23-B7ADE00E2A27}">
      <text>
        <r>
          <rPr>
            <sz val="9"/>
            <rFont val="Times New Roman"/>
            <family val="1"/>
          </rPr>
          <t xml:space="preserve">Average SD
</t>
        </r>
      </text>
    </comment>
    <comment ref="D194" authorId="0" shapeId="0" xr:uid="{9587D707-F5FE-4497-B6EA-C087D1FAB32C}">
      <text>
        <r>
          <rPr>
            <sz val="9"/>
            <rFont val="Times New Roman"/>
            <family val="1"/>
          </rPr>
          <t xml:space="preserve">Average over design
</t>
        </r>
      </text>
    </comment>
    <comment ref="L194" authorId="1" shapeId="0" xr:uid="{D017DAAA-ED6E-47A7-B0F0-24D59E6139BC}">
      <text>
        <r>
          <rPr>
            <b/>
            <sz val="9"/>
            <color indexed="81"/>
            <rFont val="Tahoma"/>
            <family val="2"/>
          </rPr>
          <t>Rongjin Hong:</t>
        </r>
        <r>
          <rPr>
            <sz val="9"/>
            <color indexed="81"/>
            <rFont val="Tahoma"/>
            <family val="2"/>
          </rPr>
          <t xml:space="preserve">
air entrained?</t>
        </r>
      </text>
    </comment>
    <comment ref="L195" authorId="1" shapeId="0" xr:uid="{DC14579A-B631-4C4D-8CEE-633F50AA403D}">
      <text>
        <r>
          <rPr>
            <b/>
            <sz val="9"/>
            <color indexed="81"/>
            <rFont val="Tahoma"/>
            <family val="2"/>
          </rPr>
          <t>Rongjin Hong:</t>
        </r>
        <r>
          <rPr>
            <sz val="9"/>
            <color indexed="81"/>
            <rFont val="Tahoma"/>
            <family val="2"/>
          </rPr>
          <t xml:space="preserve">
air entrained?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hkim</author>
  </authors>
  <commentList>
    <comment ref="D8" authorId="0" shapeId="0" xr:uid="{9E22B82E-202A-42D3-A30B-47952E46B13D}">
      <text>
        <r>
          <rPr>
            <b/>
            <sz val="8"/>
            <rFont val="Tahoma"/>
            <family val="2"/>
            <charset val="134"/>
          </rPr>
          <t>none</t>
        </r>
        <r>
          <rPr>
            <sz val="8"/>
            <rFont val="Tahoma"/>
            <family val="2"/>
            <charset val="134"/>
          </rPr>
          <t xml:space="preserve">
</t>
        </r>
      </text>
    </comment>
    <comment ref="E8" authorId="0" shapeId="0" xr:uid="{F9C044DD-C35C-4E71-84F5-2C985E0ECF06}">
      <text>
        <r>
          <rPr>
            <b/>
            <sz val="8"/>
            <rFont val="Tahoma"/>
            <family val="2"/>
            <charset val="134"/>
          </rPr>
          <t>Yes</t>
        </r>
      </text>
    </comment>
    <comment ref="F8" authorId="0" shapeId="0" xr:uid="{842594BE-6078-46A1-975B-3AD8913401A3}">
      <text>
        <r>
          <rPr>
            <b/>
            <sz val="8"/>
            <rFont val="Tahoma"/>
            <family val="2"/>
            <charset val="134"/>
          </rPr>
          <t>No</t>
        </r>
      </text>
    </comment>
  </commentList>
</comments>
</file>

<file path=xl/sharedStrings.xml><?xml version="1.0" encoding="utf-8"?>
<sst xmlns="http://schemas.openxmlformats.org/spreadsheetml/2006/main" count="534" uniqueCount="409">
  <si>
    <t>%</t>
  </si>
  <si>
    <t>The person completing the section below attests to the accuracy of the information completed in this application</t>
  </si>
  <si>
    <t>Company/Division</t>
  </si>
  <si>
    <t>City/State</t>
  </si>
  <si>
    <t>Completed by</t>
  </si>
  <si>
    <t>Title</t>
  </si>
  <si>
    <t>Phone</t>
  </si>
  <si>
    <t>Email</t>
  </si>
  <si>
    <t>Comments</t>
  </si>
  <si>
    <t>Based on the completed application, ensure that documentation is provided to support the following sections</t>
  </si>
  <si>
    <t>Based on the completed application, you have not indicated you have supporting info for the following sections</t>
  </si>
  <si>
    <t>Please complete the following before submission</t>
  </si>
  <si>
    <t>Company or Division Executive Attestation</t>
  </si>
  <si>
    <t>I attest to the accuracy of the information completed and attached to this application for the NRMCA Quality Award</t>
  </si>
  <si>
    <t>Name</t>
  </si>
  <si>
    <t>NRMCA may send an email to the Executive listed above to verify this attestation</t>
  </si>
  <si>
    <t>When alternative info to provided choices is applicable, provide comments in separate attachment with reference to question number</t>
  </si>
  <si>
    <t>Attach additional information to support:</t>
  </si>
  <si>
    <t>Please ensure you check box and attach supporting info for</t>
  </si>
  <si>
    <t>For additional information provide requested documentation for each in separate files with the question number as the file name</t>
  </si>
  <si>
    <t xml:space="preserve">Process used to collect customer feedback regarding company quality? (Choose all that apply) </t>
  </si>
  <si>
    <t>Methods used for customer education (if any)</t>
  </si>
  <si>
    <t>Percent of lab and field technicians with ACI certification or equivalent</t>
  </si>
  <si>
    <t>Percentage of plants in applying division that are NRMCA certified or DOT inspected</t>
  </si>
  <si>
    <t>Frequency of verifying accuracy of batching devices (scales, water meters, dispensers) - once every:</t>
  </si>
  <si>
    <r>
      <t xml:space="preserve">Processes for controlling mix water in batches is within required </t>
    </r>
    <r>
      <rPr>
        <sz val="11"/>
        <rFont val="Calibri"/>
        <family val="2"/>
      </rPr>
      <t>±</t>
    </r>
    <r>
      <rPr>
        <sz val="11"/>
        <rFont val="Arial"/>
        <family val="2"/>
      </rPr>
      <t>3% of that required in the mix design</t>
    </r>
  </si>
  <si>
    <t>Cementitious materials quality control (Choose all that apply)</t>
  </si>
  <si>
    <t>If wash water is used, frequency of testing for strength and setting time for conformance with ASTM C1602</t>
  </si>
  <si>
    <t>Frequency of aggregate grading tests per plant</t>
  </si>
  <si>
    <t>What do you do with jobsite acceptance test data? (Choose all that apply)</t>
  </si>
  <si>
    <t>Air entrained? (Y/N)</t>
  </si>
  <si>
    <t>7.3a</t>
  </si>
  <si>
    <t>Do you measure yield of at least the top selling mixture at each plant at least 1/week?</t>
  </si>
  <si>
    <t>7.3b</t>
  </si>
  <si>
    <t>How does the averaged measured annual yield compare with target yield?</t>
  </si>
  <si>
    <t>State the number of field and laboratory technicians</t>
  </si>
  <si>
    <t>State the number of technical managers</t>
  </si>
  <si>
    <t>Number of company laboratory facilities. Include only laboratory facilities that possess at least a strength testing machine</t>
  </si>
  <si>
    <t>N/A</t>
  </si>
  <si>
    <t>Are fields blank?</t>
  </si>
  <si>
    <t>Comp Exe</t>
  </si>
  <si>
    <t>Percentage</t>
  </si>
  <si>
    <t>Assigned Points</t>
  </si>
  <si>
    <t>Choice</t>
  </si>
  <si>
    <t>Score</t>
  </si>
  <si>
    <t>Yes</t>
  </si>
  <si>
    <t>No</t>
  </si>
  <si>
    <t>Executive (Pres, GM)</t>
  </si>
  <si>
    <t>variable score on review</t>
  </si>
  <si>
    <r>
      <t>·</t>
    </r>
    <r>
      <rPr>
        <sz val="7"/>
        <rFont val="Times New Roman"/>
        <family val="1"/>
      </rPr>
      <t xml:space="preserve">  </t>
    </r>
    <r>
      <rPr>
        <sz val="11"/>
        <rFont val="Times New Roman"/>
        <family val="1"/>
      </rPr>
      <t>Drivers</t>
    </r>
  </si>
  <si>
    <r>
      <t>·</t>
    </r>
    <r>
      <rPr>
        <sz val="7"/>
        <rFont val="Times New Roman"/>
        <family val="1"/>
      </rPr>
      <t xml:space="preserve">  </t>
    </r>
    <r>
      <rPr>
        <sz val="11"/>
        <rFont val="Times New Roman"/>
        <family val="1"/>
      </rPr>
      <t>Call documentation</t>
    </r>
  </si>
  <si>
    <r>
      <t>·</t>
    </r>
    <r>
      <rPr>
        <sz val="7"/>
        <rFont val="Times New Roman"/>
        <family val="1"/>
      </rPr>
      <t xml:space="preserve">  </t>
    </r>
    <r>
      <rPr>
        <sz val="11"/>
        <rFont val="Times New Roman"/>
        <family val="1"/>
      </rPr>
      <t>Other</t>
    </r>
  </si>
  <si>
    <t>½-1 day seminars</t>
  </si>
  <si>
    <t>Complaint resolution process</t>
  </si>
  <si>
    <t>Executive (CEO, GM)</t>
  </si>
  <si>
    <t>Operations Manager</t>
  </si>
  <si>
    <t>Sales Manager</t>
  </si>
  <si>
    <t>HR Manager</t>
  </si>
  <si>
    <t>NRMCA certification</t>
  </si>
  <si>
    <t>DOT certification</t>
  </si>
  <si>
    <t>6 months or less</t>
  </si>
  <si>
    <t>More than 6 months</t>
  </si>
  <si>
    <t>Batch records seldom reviewed</t>
  </si>
  <si>
    <t>More than 12 months</t>
  </si>
  <si>
    <t>None</t>
  </si>
  <si>
    <t>At least daily</t>
  </si>
  <si>
    <t>Weekly</t>
  </si>
  <si>
    <t>&gt; Weekly</t>
  </si>
  <si>
    <t xml:space="preserve">Monthly </t>
  </si>
  <si>
    <t>Do not use wash water</t>
  </si>
  <si>
    <t>Monthly or less</t>
  </si>
  <si>
    <t>Once every 6 months</t>
  </si>
  <si>
    <t>Greater than 6 months</t>
  </si>
  <si>
    <t>Use aggregate suppliers data</t>
  </si>
  <si>
    <t>Monthly</t>
  </si>
  <si>
    <t>Quarterly or Greater</t>
  </si>
  <si>
    <t>Material suppliers</t>
  </si>
  <si>
    <t>Commercial lab</t>
  </si>
  <si>
    <t>Company lab</t>
  </si>
  <si>
    <t>Ingredient materials tests</t>
  </si>
  <si>
    <t>Trial batches for submittals</t>
  </si>
  <si>
    <t>Concrete mix optimization</t>
  </si>
  <si>
    <t>New product evaluation/development</t>
  </si>
  <si>
    <t>3 or less</t>
  </si>
  <si>
    <t>4 to 10</t>
  </si>
  <si>
    <t>&gt;10</t>
  </si>
  <si>
    <t>Internal testing</t>
  </si>
  <si>
    <t>&lt;25%</t>
  </si>
  <si>
    <t>25-75%</t>
  </si>
  <si>
    <t>&gt;75%</t>
  </si>
  <si>
    <t>Independent Testing Lab</t>
  </si>
  <si>
    <t>Sales or Operations Manager</t>
  </si>
  <si>
    <t>Sales Professional or Manager</t>
  </si>
  <si>
    <t>Do not get or track test reports</t>
  </si>
  <si>
    <t>Do not participate</t>
  </si>
  <si>
    <t>Sales and General Manager</t>
  </si>
  <si>
    <t>400 to 500 psi</t>
  </si>
  <si>
    <t>Attached test records</t>
  </si>
  <si>
    <t>7.1c</t>
  </si>
  <si>
    <t>&lt;1000 psi</t>
  </si>
  <si>
    <t>1000 to 1500 psi</t>
  </si>
  <si>
    <t>[left, right)</t>
  </si>
  <si>
    <t>&gt;2000 psi</t>
  </si>
  <si>
    <t>Annually</t>
  </si>
  <si>
    <t>&gt; Annually</t>
  </si>
  <si>
    <t>Internal audit process</t>
  </si>
  <si>
    <t xml:space="preserve">TOTAL </t>
  </si>
  <si>
    <t>Resp #</t>
  </si>
  <si>
    <t>Company &amp; Division</t>
  </si>
  <si>
    <t>Annual Concrete Volume (cubic yards)</t>
  </si>
  <si>
    <t>7.1a</t>
  </si>
  <si>
    <t>Average specified compressive strength</t>
  </si>
  <si>
    <t>7.1b</t>
  </si>
  <si>
    <t>Average SD</t>
  </si>
  <si>
    <t>% Average over design</t>
  </si>
  <si>
    <t>7.1e</t>
  </si>
  <si>
    <t>% of mixtures entered in "Air entrained?"</t>
  </si>
  <si>
    <t>not entered</t>
  </si>
  <si>
    <r>
      <t xml:space="preserve">Number of field and laboratory technicians </t>
    </r>
    <r>
      <rPr>
        <sz val="10"/>
        <color indexed="56"/>
        <rFont val="Arial"/>
        <family val="2"/>
      </rPr>
      <t>per 100,000 cyds</t>
    </r>
  </si>
  <si>
    <r>
      <t xml:space="preserve">Number of technical managers </t>
    </r>
    <r>
      <rPr>
        <sz val="10"/>
        <color indexed="56"/>
        <rFont val="Arial"/>
        <family val="2"/>
      </rPr>
      <t>per 100,000 cyds</t>
    </r>
  </si>
  <si>
    <r>
      <t xml:space="preserve">Number of company laboratory facilities </t>
    </r>
    <r>
      <rPr>
        <sz val="10"/>
        <color indexed="56"/>
        <rFont val="Arial"/>
        <family val="2"/>
      </rPr>
      <t>per 100,000 cyds</t>
    </r>
    <r>
      <rPr>
        <sz val="10"/>
        <rFont val="Arial"/>
        <family val="2"/>
      </rPr>
      <t>. List only laboratory facilities that possess at least a strength testing machine</t>
    </r>
  </si>
  <si>
    <t>Exec Name</t>
  </si>
  <si>
    <t>Exec Title</t>
  </si>
  <si>
    <t>Exec Email</t>
  </si>
  <si>
    <t>Points</t>
  </si>
  <si>
    <t>Revised</t>
  </si>
  <si>
    <t>Management Commitment and Decision Process</t>
  </si>
  <si>
    <t>Customer Focus</t>
  </si>
  <si>
    <t>Human Resources</t>
  </si>
  <si>
    <t>Production Facilities and Equipment</t>
  </si>
  <si>
    <t>Materials Management and Testing</t>
  </si>
  <si>
    <t>Specification Review and Mixture Design</t>
  </si>
  <si>
    <t>Measurement Analysis and Improvement</t>
  </si>
  <si>
    <t>Total</t>
  </si>
  <si>
    <t>Write in</t>
  </si>
  <si>
    <t>To change assigned score, input corrected score (+ve #)</t>
  </si>
  <si>
    <t>Section</t>
  </si>
  <si>
    <t>Other</t>
  </si>
  <si>
    <t>Available</t>
  </si>
  <si>
    <t>Corrected</t>
  </si>
  <si>
    <t>1.5a</t>
  </si>
  <si>
    <t>1.5b</t>
  </si>
  <si>
    <t>Attachment Verification</t>
  </si>
  <si>
    <t>Checked</t>
  </si>
  <si>
    <t>Company Exe</t>
  </si>
  <si>
    <t>Any other score adjustments (+ve or -ve)</t>
  </si>
  <si>
    <t>Other Point adjustments</t>
  </si>
  <si>
    <t>501-600 psi</t>
  </si>
  <si>
    <t>1501 to 2000 psi</t>
  </si>
  <si>
    <t>Quality costs, in terms of $/cubic yard produced</t>
  </si>
  <si>
    <t>this attachment has a separate score</t>
  </si>
  <si>
    <t>Question</t>
  </si>
  <si>
    <t>Answer</t>
  </si>
  <si>
    <t>Quality Survey</t>
  </si>
  <si>
    <t>Annual production of Company / Division, cubic yards</t>
  </si>
  <si>
    <t>Return to Main</t>
  </si>
  <si>
    <t>Return to Introduction Page for Transmittal Information</t>
  </si>
  <si>
    <t>Frequency of measuring aggregate moisture content - for plants that do not use moisture probes.</t>
  </si>
  <si>
    <t xml:space="preserve">For plants using moisture probes, frequency at which probes are verified for accuracy </t>
  </si>
  <si>
    <t>8.8</t>
  </si>
  <si>
    <t>8.3</t>
  </si>
  <si>
    <t>8.4</t>
  </si>
  <si>
    <t>8.5</t>
  </si>
  <si>
    <t>8.6</t>
  </si>
  <si>
    <t>8.7</t>
  </si>
  <si>
    <t>8.2</t>
  </si>
  <si>
    <t>6.4</t>
  </si>
  <si>
    <t>6.5</t>
  </si>
  <si>
    <t>6.6</t>
  </si>
  <si>
    <t>5.2a</t>
  </si>
  <si>
    <t>5.2b</t>
  </si>
  <si>
    <t>5.3</t>
  </si>
  <si>
    <t>5.4</t>
  </si>
  <si>
    <t>5.5</t>
  </si>
  <si>
    <t>5.6</t>
  </si>
  <si>
    <t>5.7</t>
  </si>
  <si>
    <t>5.8</t>
  </si>
  <si>
    <t>5.9</t>
  </si>
  <si>
    <t>Corp./Div. Technical Manager</t>
  </si>
  <si>
    <t>Accuracy of cement and aggregate scales checked by</t>
  </si>
  <si>
    <t>Incremental points thru range of use</t>
  </si>
  <si>
    <t>Unsure of process</t>
  </si>
  <si>
    <t>Standard weights used (write in)</t>
  </si>
  <si>
    <t>Incremental points thru scale capacity</t>
  </si>
  <si>
    <t>Accuracy of water meters checked by:</t>
  </si>
  <si>
    <t>Weighing discharge in large tank</t>
  </si>
  <si>
    <t>Weighing discharge in truck on scale</t>
  </si>
  <si>
    <t>Use calibrated volumetric vessel</t>
  </si>
  <si>
    <t>&lt; 400 psi</t>
  </si>
  <si>
    <t>&gt; 600 psi</t>
  </si>
  <si>
    <t>Start the Application Process</t>
  </si>
  <si>
    <t>Sec 7.1 review</t>
  </si>
  <si>
    <t>Actual</t>
  </si>
  <si>
    <t>S1</t>
  </si>
  <si>
    <t>S2</t>
  </si>
  <si>
    <t>Fcr1</t>
  </si>
  <si>
    <t>fcr2</t>
  </si>
  <si>
    <t>check if fcr&gt;fc+1.34s</t>
  </si>
  <si>
    <t>Quality Indicators</t>
  </si>
  <si>
    <t>8.1a</t>
  </si>
  <si>
    <t>8.1b</t>
  </si>
  <si>
    <t>Concrete rejected at jobsite due to non compliances with slump, air, temperature, density, delivery time, rev limits as percent of production.</t>
  </si>
  <si>
    <t>Cost to company to resolve customer problems, in $ per yd3 produced.</t>
  </si>
  <si>
    <t>Concrete with internal quality issues that are discovered prior to delivery as percent of production.</t>
  </si>
  <si>
    <t>At least annually</t>
  </si>
  <si>
    <t>Less frequently than annually</t>
  </si>
  <si>
    <t>City, State</t>
  </si>
  <si>
    <t>Provide complete information for Company/Division Executive</t>
  </si>
  <si>
    <t>Section 1 of 8</t>
  </si>
  <si>
    <t>Section 8 of 8</t>
  </si>
  <si>
    <t>Section 7 of 8</t>
  </si>
  <si>
    <t>Section 6 of 8</t>
  </si>
  <si>
    <t>Section 5 of 8</t>
  </si>
  <si>
    <t>Section 4 of 8</t>
  </si>
  <si>
    <t>Section 3 of 8</t>
  </si>
  <si>
    <t>Section 2 of 8</t>
  </si>
  <si>
    <t xml:space="preserve">Average quantity of cement batched in excess of target. Report as percent of target cement batch weight. </t>
  </si>
  <si>
    <t>QC/Lab Tech, HR, Sales, Ops, Plnt mgr</t>
  </si>
  <si>
    <t>QC Functions and responsibility</t>
  </si>
  <si>
    <t>Quality Objective 1</t>
  </si>
  <si>
    <t>Quality Objective 2</t>
  </si>
  <si>
    <r>
      <t>·</t>
    </r>
    <r>
      <rPr>
        <sz val="7"/>
        <rFont val="Times New Roman"/>
        <family val="1"/>
      </rPr>
      <t xml:space="preserve">  </t>
    </r>
    <r>
      <rPr>
        <sz val="11"/>
        <rFont val="Times New Roman"/>
        <family val="1"/>
      </rPr>
      <t>Managerial Experience</t>
    </r>
  </si>
  <si>
    <r>
      <t>·</t>
    </r>
    <r>
      <rPr>
        <sz val="7"/>
        <rFont val="Times New Roman"/>
        <family val="1"/>
      </rPr>
      <t xml:space="preserve">  </t>
    </r>
    <r>
      <rPr>
        <sz val="11"/>
        <rFont val="Times New Roman"/>
        <family val="1"/>
      </rPr>
      <t>Education in engineering/technical field</t>
    </r>
  </si>
  <si>
    <r>
      <t>·</t>
    </r>
    <r>
      <rPr>
        <sz val="7"/>
        <rFont val="Times New Roman"/>
        <family val="1"/>
      </rPr>
      <t xml:space="preserve">  </t>
    </r>
    <r>
      <rPr>
        <sz val="11"/>
        <rFont val="Times New Roman"/>
        <family val="1"/>
      </rPr>
      <t>Min years of industry experience</t>
    </r>
  </si>
  <si>
    <r>
      <t>·</t>
    </r>
    <r>
      <rPr>
        <sz val="7"/>
        <rFont val="Times New Roman"/>
        <family val="1"/>
      </rPr>
      <t> </t>
    </r>
    <r>
      <rPr>
        <sz val="11"/>
        <rFont val="Times New Roman"/>
        <family val="1"/>
      </rPr>
      <t xml:space="preserve"> Industry Certifications</t>
    </r>
  </si>
  <si>
    <r>
      <t>·</t>
    </r>
    <r>
      <rPr>
        <sz val="7"/>
        <rFont val="Times New Roman"/>
        <family val="1"/>
      </rPr>
      <t xml:space="preserve">  </t>
    </r>
    <r>
      <rPr>
        <sz val="11"/>
        <rFont val="Times New Roman"/>
        <family val="1"/>
      </rPr>
      <t>Technical certification course</t>
    </r>
  </si>
  <si>
    <t>Other relevant training</t>
  </si>
  <si>
    <t>Local only</t>
  </si>
  <si>
    <t>Local and National</t>
  </si>
  <si>
    <t>Company technical personnel participation on technical committees of local or national organizations, such as ACI, ASTM, NRMCA, state associations</t>
  </si>
  <si>
    <t>Percentage of plants in applying entity that are NRMCA certified or DOT inspected / approved</t>
  </si>
  <si>
    <t>Frequency of truck inspection for blade wear, buildup, accuracy of water measurement, functioning revolution counters; once every:</t>
  </si>
  <si>
    <t>Frequency at which cementitious materials are out of tolerance (ASTM C94) for loads &gt; 4 cubic yards (% of total)</t>
  </si>
  <si>
    <t>Pipes labeled</t>
  </si>
  <si>
    <t>Pipes labeled and locked</t>
  </si>
  <si>
    <t xml:space="preserve">Laboratory resource used for materials and concrete testing </t>
  </si>
  <si>
    <t>In-house scheduled checks/correction</t>
  </si>
  <si>
    <t>Third party scheduled verification</t>
  </si>
  <si>
    <t>During third-party lab inspection</t>
  </si>
  <si>
    <t>Frequency per month of testing production concrete mixtures at the plant - average per plant. Do not include testing for mix development or optimjzation</t>
  </si>
  <si>
    <t>Laboratory facilities used for (Choose all that apply)</t>
  </si>
  <si>
    <t>Process for verifying accuracy of laboratory measuring and testing equipment for conformance with applicable standards</t>
  </si>
  <si>
    <t>Is the company's central laboratory(ies) inspected by a third-party (such as CCRL) or participate in a proficiency sample testing program with other labs involved?</t>
  </si>
  <si>
    <t>Percentage of projects that company uses standard deviation for establishing target strength for strength specified (overdesign)</t>
  </si>
  <si>
    <t>Responsibility for establishing company's mix designs for specification projects and other markets</t>
  </si>
  <si>
    <t>Sales and QC Manager</t>
  </si>
  <si>
    <t>Pre-bid/Pre-construction conference/meeting participation</t>
  </si>
  <si>
    <t>Strength test results</t>
  </si>
  <si>
    <t>Air content</t>
  </si>
  <si>
    <t>What jobsite tests do you maintain control charts to track and improve quality? (Choose all that apply)</t>
  </si>
  <si>
    <t>7.2</t>
  </si>
  <si>
    <t>Do you measure yield of at least one concrete mixture at each plant at a minimum frequency of once per week?</t>
  </si>
  <si>
    <t>Frequency of internal quality audits to verify conformance to Company's QM</t>
  </si>
  <si>
    <t>How does the average measured  yield compare with target yield (consider on an annual basis)?</t>
  </si>
  <si>
    <t>score for including attachment, variable score on review</t>
  </si>
  <si>
    <t>12 months or less</t>
  </si>
  <si>
    <t>No additional points for attachment</t>
  </si>
  <si>
    <t>State the number of instances in the last 12 months when an incorrect ingredient material  was accepted or was later tested and was not consistent as ordered</t>
  </si>
  <si>
    <r>
      <rPr>
        <vertAlign val="superscript"/>
        <sz val="10"/>
        <rFont val="Arial"/>
        <family val="2"/>
      </rPr>
      <t>*</t>
    </r>
    <r>
      <rPr>
        <sz val="10"/>
        <rFont val="Arial"/>
        <family val="2"/>
      </rPr>
      <t xml:space="preserve"> S = Standard Deviation - based on strength tests performed by 3rd party lab</t>
    </r>
  </si>
  <si>
    <t>&lt; 60%</t>
  </si>
  <si>
    <t>60% to 90%</t>
  </si>
  <si>
    <t xml:space="preserve">&gt; 90% </t>
  </si>
  <si>
    <t>Frequency at which cementitious materials batch weights are out of tolerance (ASTM C94) for loads &gt; 4 cubic yards (% of total)</t>
  </si>
  <si>
    <t>1% or less</t>
  </si>
  <si>
    <t>3% or more</t>
  </si>
  <si>
    <t>Greater than 1% but less than 3%</t>
  </si>
  <si>
    <t>Random points with 500 or 1000 lb weight</t>
  </si>
  <si>
    <t>Slump rack meter or other control</t>
  </si>
  <si>
    <t>Batch water accuracy to 1.5% or better</t>
  </si>
  <si>
    <t>Discharge of mixer wash water enforced</t>
  </si>
  <si>
    <t>Jobsite addition limit on delivery ticket</t>
  </si>
  <si>
    <t>Truck water measure verified/controlled</t>
  </si>
  <si>
    <t>Automated water addition on trucks</t>
  </si>
  <si>
    <t>Max points for 2.2 is 2</t>
  </si>
  <si>
    <t>Discount or credit provided to customer</t>
  </si>
  <si>
    <t>Identify root cause for corrective action</t>
  </si>
  <si>
    <t>Refer issue to material supplier</t>
  </si>
  <si>
    <t>Webinars or lunchbox sessions</t>
  </si>
  <si>
    <t>1 if entered and &gt;= 0.1 (10%)</t>
  </si>
  <si>
    <t>points only if attachment is included</t>
  </si>
  <si>
    <t>QC / Tech Service Manager</t>
  </si>
  <si>
    <t>Reports saved in project folder</t>
  </si>
  <si>
    <t>0 if no reports; max of other selection</t>
  </si>
  <si>
    <r>
      <t xml:space="preserve">Specified Compressive Strength, </t>
    </r>
    <r>
      <rPr>
        <i/>
        <sz val="10"/>
        <color indexed="8"/>
        <rFont val="Arial"/>
        <family val="2"/>
      </rPr>
      <t>f</t>
    </r>
    <r>
      <rPr>
        <sz val="10"/>
        <color indexed="8"/>
        <rFont val="Arial"/>
        <family val="2"/>
      </rPr>
      <t>'</t>
    </r>
    <r>
      <rPr>
        <vertAlign val="subscript"/>
        <sz val="10"/>
        <color indexed="8"/>
        <rFont val="Arial"/>
        <family val="2"/>
      </rPr>
      <t>c</t>
    </r>
    <r>
      <rPr>
        <sz val="10"/>
        <color indexed="8"/>
        <rFont val="Arial"/>
        <family val="2"/>
      </rPr>
      <t xml:space="preserve"> (psi)</t>
    </r>
  </si>
  <si>
    <t>Average Strength from project test results, (psi)</t>
  </si>
  <si>
    <r>
      <t>S</t>
    </r>
    <r>
      <rPr>
        <vertAlign val="superscript"/>
        <sz val="10"/>
        <color indexed="8"/>
        <rFont val="Arial"/>
        <family val="2"/>
      </rPr>
      <t>*</t>
    </r>
    <r>
      <rPr>
        <sz val="10"/>
        <color indexed="8"/>
        <rFont val="Arial"/>
        <family val="2"/>
      </rPr>
      <t xml:space="preserve"> of test results (psi)</t>
    </r>
  </si>
  <si>
    <t>Attach (7.1) test records of the above two mixtures documenting specified strength, standard deviation, and average strength of test results</t>
  </si>
  <si>
    <t>Process in place to act on customer feedback to address quality</t>
  </si>
  <si>
    <t>Provide a document (1.4) that outlines at least 5 quality control tasks and the individual with delegated responsibility (title or name) for each task</t>
  </si>
  <si>
    <t>Within 1%</t>
  </si>
  <si>
    <t>Between 1% and 2%</t>
  </si>
  <si>
    <t>More than 2%</t>
  </si>
  <si>
    <t>Review results &amp; batch records for issues</t>
  </si>
  <si>
    <t>1=Review C917 data for source variation or Test cement in mortar/concrete periodically</t>
  </si>
  <si>
    <t>Update QM and communicate corrective action</t>
  </si>
  <si>
    <t>1=Update QM and communicate corrective action or Identify root cause for corrective action</t>
  </si>
  <si>
    <t>0=other criteria</t>
  </si>
  <si>
    <t>What percent of loads require adjustment for slump and/or air content at the jobsite - for projects with testing/acceptance criteria.</t>
  </si>
  <si>
    <t>8.10</t>
  </si>
  <si>
    <t>Between 7 and 12 min</t>
  </si>
  <si>
    <t>More than 12 min</t>
  </si>
  <si>
    <t>8.11</t>
  </si>
  <si>
    <t>Between 30 and 60%</t>
  </si>
  <si>
    <t>Less than 7 min</t>
  </si>
  <si>
    <t>Less than 30%</t>
  </si>
  <si>
    <t>More than 60%</t>
  </si>
  <si>
    <t>Annual Production</t>
  </si>
  <si>
    <t>Average time per truck between loading and leaving the plant.</t>
  </si>
  <si>
    <t>State the number of customer claims related to product quality that were validated as real quality deficiencies in the last 12 months?</t>
  </si>
  <si>
    <t>Variable score on review</t>
  </si>
  <si>
    <t>State the number of customer claims related to product quality that were validated as real quality deficiencies in the last 12 months? Calculated as claims per 100,000 cyds</t>
  </si>
  <si>
    <r>
      <t xml:space="preserve">Attach your </t>
    </r>
    <r>
      <rPr>
        <b/>
        <u/>
        <sz val="10"/>
        <rFont val="Arial"/>
        <family val="2"/>
      </rPr>
      <t>completed</t>
    </r>
    <r>
      <rPr>
        <b/>
        <sz val="10"/>
        <rFont val="Arial"/>
        <family val="2"/>
      </rPr>
      <t xml:space="preserve"> complaint resolution form (2.5) showing an example of how you resolved a customer complaint related to product quality. Clearly </t>
    </r>
    <r>
      <rPr>
        <b/>
        <sz val="10"/>
        <color indexed="10"/>
        <rFont val="Arial"/>
        <family val="2"/>
      </rPr>
      <t>state the cause</t>
    </r>
    <r>
      <rPr>
        <b/>
        <sz val="10"/>
        <rFont val="Arial"/>
        <family val="2"/>
      </rPr>
      <t xml:space="preserve"> for the QC issue.</t>
    </r>
  </si>
  <si>
    <t>0.25 if entered</t>
  </si>
  <si>
    <r>
      <t xml:space="preserve">Quality Indicators </t>
    </r>
    <r>
      <rPr>
        <b/>
        <sz val="10"/>
        <rFont val="Arial"/>
        <family val="2"/>
      </rPr>
      <t>(</t>
    </r>
    <r>
      <rPr>
        <b/>
        <sz val="10"/>
        <color indexed="10"/>
        <rFont val="Arial"/>
        <family val="2"/>
      </rPr>
      <t>Leave blank if not tracked. Do not guess)</t>
    </r>
  </si>
  <si>
    <t>What criteria are included in the job description for a manager level new hire for quality control or technical services department (Choose all that apply)</t>
  </si>
  <si>
    <t>&lt; 8 hr</t>
  </si>
  <si>
    <t>&gt; 8 hr</t>
  </si>
  <si>
    <t>Number of hours of technical continuing education supported or required by company and documented for technical service and QC personnel</t>
  </si>
  <si>
    <t>&gt;30%</t>
  </si>
  <si>
    <t>&lt;5%</t>
  </si>
  <si>
    <t>5-30%</t>
  </si>
  <si>
    <t>Performance test</t>
  </si>
  <si>
    <t>correct to negative score if not appropriate</t>
  </si>
  <si>
    <r>
      <t>Percentage of concrete volume (yd</t>
    </r>
    <r>
      <rPr>
        <vertAlign val="superscript"/>
        <sz val="11"/>
        <rFont val="Arial"/>
        <family val="2"/>
      </rPr>
      <t>3</t>
    </r>
    <r>
      <rPr>
        <sz val="11"/>
        <rFont val="Arial"/>
        <family val="2"/>
      </rPr>
      <t>) that the company submits performance data on mixtures other than compressive strength (permeability, modulus, shrinkage, ASR, etc.)</t>
    </r>
  </si>
  <si>
    <t>Dispatcher / Plant operator</t>
  </si>
  <si>
    <t>Centralized customer service representative</t>
  </si>
  <si>
    <r>
      <t xml:space="preserve">Information about Two Common Concrete Mixtures with </t>
    </r>
    <r>
      <rPr>
        <b/>
        <sz val="11"/>
        <color indexed="10"/>
        <rFont val="Arial"/>
        <family val="2"/>
      </rPr>
      <t xml:space="preserve">Specified Strength </t>
    </r>
    <r>
      <rPr>
        <b/>
        <sz val="11"/>
        <color indexed="10"/>
        <rFont val="Calibri"/>
        <family val="2"/>
      </rPr>
      <t>≤</t>
    </r>
    <r>
      <rPr>
        <b/>
        <sz val="11"/>
        <color indexed="10"/>
        <rFont val="Arial"/>
        <family val="2"/>
      </rPr>
      <t xml:space="preserve"> 5000 psi </t>
    </r>
    <r>
      <rPr>
        <b/>
        <sz val="11"/>
        <color indexed="10"/>
        <rFont val="Arial"/>
        <family val="2"/>
      </rPr>
      <t>See Note 7</t>
    </r>
  </si>
  <si>
    <t>Education of QC/Tech</t>
  </si>
  <si>
    <t>CM batching plot for 2 weeks</t>
  </si>
  <si>
    <t>Batch water measured on scale (weighed)</t>
  </si>
  <si>
    <t>4.6 (1)</t>
  </si>
  <si>
    <t>4.6 (2)</t>
  </si>
  <si>
    <r>
      <t xml:space="preserve">Concrete rejected at jobsite due to non compliances with slump, air, temperature, density, delivery time or rev limits - as percent of production. </t>
    </r>
    <r>
      <rPr>
        <b/>
        <sz val="10"/>
        <color indexed="10"/>
        <rFont val="Arial"/>
        <family val="2"/>
      </rPr>
      <t>See Note 8.1a</t>
    </r>
  </si>
  <si>
    <r>
      <t xml:space="preserve">Concrete with internal quality issues that are discovered before a load is delivered to the customer - as percent of production. </t>
    </r>
    <r>
      <rPr>
        <b/>
        <sz val="10"/>
        <color indexed="10"/>
        <rFont val="Arial"/>
        <family val="2"/>
      </rPr>
      <t>See Note 8.1b</t>
    </r>
  </si>
  <si>
    <r>
      <rPr>
        <b/>
        <sz val="10"/>
        <color indexed="10"/>
        <rFont val="Arial"/>
        <family val="2"/>
      </rPr>
      <t>Note 8.1b</t>
    </r>
    <r>
      <rPr>
        <sz val="10"/>
        <rFont val="Arial"/>
        <family val="2"/>
      </rPr>
      <t xml:space="preserve"> Internal quality issues could be due to dispatch/batching errors (incorrect order / wrong mix batched, incorrect batch weights, etc.), truck breakdown, driver lost, or traffic delays.  Do not report a range or "&lt;#".</t>
    </r>
  </si>
  <si>
    <r>
      <t>Cost to company to resolve customer problems due to fresh and hardened concrete quality including yield complaints, in $ per yd</t>
    </r>
    <r>
      <rPr>
        <vertAlign val="superscript"/>
        <sz val="10"/>
        <color indexed="8"/>
        <rFont val="Arial"/>
        <family val="2"/>
      </rPr>
      <t xml:space="preserve">3 </t>
    </r>
    <r>
      <rPr>
        <sz val="10"/>
        <color indexed="8"/>
        <rFont val="Arial"/>
        <family val="2"/>
      </rPr>
      <t xml:space="preserve">produced. </t>
    </r>
    <r>
      <rPr>
        <b/>
        <sz val="10"/>
        <color indexed="10"/>
        <rFont val="Arial"/>
        <family val="2"/>
      </rPr>
      <t>See Note 8.2</t>
    </r>
  </si>
  <si>
    <r>
      <rPr>
        <b/>
        <sz val="10"/>
        <color indexed="10"/>
        <rFont val="Arial"/>
        <family val="2"/>
      </rPr>
      <t>Note 8.2</t>
    </r>
    <r>
      <rPr>
        <sz val="10"/>
        <rFont val="Arial"/>
        <family val="2"/>
      </rPr>
      <t xml:space="preserve">: Include all </t>
    </r>
    <r>
      <rPr>
        <sz val="10"/>
        <color indexed="10"/>
        <rFont val="Arial"/>
        <family val="2"/>
      </rPr>
      <t>backcharges/credit</t>
    </r>
    <r>
      <rPr>
        <sz val="10"/>
        <rFont val="Arial"/>
        <family val="2"/>
      </rPr>
      <t xml:space="preserve"> paid to a third party due to a concrete quality issue such as finishability, ability to pump, setting time, strength, cracking, scaling</t>
    </r>
    <r>
      <rPr>
        <sz val="10"/>
        <color indexed="8"/>
        <rFont val="Arial"/>
        <family val="2"/>
      </rPr>
      <t xml:space="preserve">, color, under-yield, </t>
    </r>
    <r>
      <rPr>
        <sz val="10"/>
        <rFont val="Arial"/>
        <family val="2"/>
      </rPr>
      <t>putting epoxy on a parking garage slab, remove and replace etc. For example if the company produced a total of 20,000 yd</t>
    </r>
    <r>
      <rPr>
        <vertAlign val="superscript"/>
        <sz val="10"/>
        <rFont val="Arial"/>
        <family val="2"/>
      </rPr>
      <t>3</t>
    </r>
    <r>
      <rPr>
        <sz val="10"/>
        <rFont val="Arial"/>
        <family val="2"/>
      </rPr>
      <t xml:space="preserve"> of concrete and the total cost paid out for the above reasons was $20,000 the cost should be calculated and reported as $1/yd</t>
    </r>
    <r>
      <rPr>
        <vertAlign val="superscript"/>
        <sz val="10"/>
        <rFont val="Arial"/>
        <family val="2"/>
      </rPr>
      <t>3</t>
    </r>
    <r>
      <rPr>
        <sz val="10"/>
        <rFont val="Arial"/>
        <family val="2"/>
      </rPr>
      <t xml:space="preserve">. </t>
    </r>
  </si>
  <si>
    <r>
      <t>Quality costs, in terms of $/cubic yard produced.</t>
    </r>
    <r>
      <rPr>
        <b/>
        <sz val="10"/>
        <color indexed="10"/>
        <rFont val="Arial"/>
        <family val="2"/>
      </rPr>
      <t xml:space="preserve"> See Note 8.6</t>
    </r>
  </si>
  <si>
    <r>
      <rPr>
        <b/>
        <sz val="10"/>
        <color indexed="10"/>
        <rFont val="Arial"/>
        <family val="2"/>
      </rPr>
      <t>Note 8.6</t>
    </r>
    <r>
      <rPr>
        <sz val="10"/>
        <rFont val="Arial"/>
        <family val="2"/>
      </rPr>
      <t>: Include lab costs, all overheads, and all quality control staff salaries including corporate level technical managers.  Do not include back charges or penalties</t>
    </r>
  </si>
  <si>
    <r>
      <t xml:space="preserve">State the number of instances in the last 12 months when an incorrect ingredient material  was accepted or was later tested and was not consistent as ordered. </t>
    </r>
    <r>
      <rPr>
        <b/>
        <sz val="10"/>
        <color indexed="10"/>
        <rFont val="Arial"/>
        <family val="2"/>
      </rPr>
      <t>See Note 8.8</t>
    </r>
  </si>
  <si>
    <r>
      <rPr>
        <b/>
        <sz val="10"/>
        <color indexed="10"/>
        <rFont val="Arial"/>
        <family val="2"/>
      </rPr>
      <t>Note 8.8:</t>
    </r>
    <r>
      <rPr>
        <sz val="10"/>
        <rFont val="Arial"/>
        <family val="2"/>
      </rPr>
      <t xml:space="preserve"> Some examples are fly ash pumped into cement silo, incorrect aggregate size delivered, aggregate grading tested out of spec. etc. </t>
    </r>
  </si>
  <si>
    <r>
      <t xml:space="preserve">Average time per truck between loading and leaving the plant. </t>
    </r>
    <r>
      <rPr>
        <b/>
        <sz val="10"/>
        <color indexed="10"/>
        <rFont val="Arial"/>
        <family val="2"/>
      </rPr>
      <t>See Note 8.10</t>
    </r>
  </si>
  <si>
    <t>Volume</t>
  </si>
  <si>
    <t>Attach a scale check report for a cement or aggregate scale done in the past 12 months</t>
  </si>
  <si>
    <t>Scale report</t>
  </si>
  <si>
    <t>points if attached</t>
  </si>
  <si>
    <t>Project submittal</t>
  </si>
  <si>
    <t>NRMCA Excellence in Quality Award - 2025</t>
  </si>
  <si>
    <t xml:space="preserve">Is the company leadership involved (President, GM) establishing Company's Quality Manual (QM) and budget?  </t>
  </si>
  <si>
    <t>Reason or criteria for reviewing and updating Company's QM?</t>
  </si>
  <si>
    <t>Annual exercise</t>
  </si>
  <si>
    <t>Internal Audit and level of compliance</t>
  </si>
  <si>
    <t>Achievment of qualty objective(s)</t>
  </si>
  <si>
    <t>Number/Type of customer complaints</t>
  </si>
  <si>
    <t>1.6</t>
  </si>
  <si>
    <t>Measurement of Quality Objectives</t>
  </si>
  <si>
    <t>For additional information provide requested documentation for each in separate files with the item number as the file name</t>
  </si>
  <si>
    <r>
      <t>·</t>
    </r>
    <r>
      <rPr>
        <sz val="7"/>
        <rFont val="Times New Roman"/>
        <family val="1"/>
      </rPr>
      <t xml:space="preserve">  </t>
    </r>
    <r>
      <rPr>
        <sz val="11"/>
        <rFont val="Times New Roman"/>
        <family val="1"/>
      </rPr>
      <t>Survey/Feedback forms</t>
    </r>
  </si>
  <si>
    <t>Corrective action for resolution</t>
  </si>
  <si>
    <t>Info briefs/newsletters/website info</t>
  </si>
  <si>
    <t>Process to respond to customer feedback to address a quality deficiency? (Choose all that apply)</t>
  </si>
  <si>
    <t>Responsibility for resolution of customer quality-related complaints within the company or division?</t>
  </si>
  <si>
    <t>Technical Services Staff</t>
  </si>
  <si>
    <t xml:space="preserve">Technical Director or QC Manager reports to </t>
  </si>
  <si>
    <t>Percent of lab and field technicians with current ACI certification or equivalent</t>
  </si>
  <si>
    <r>
      <t>·</t>
    </r>
    <r>
      <rPr>
        <sz val="7"/>
        <rFont val="Times New Roman"/>
        <family val="1"/>
      </rPr>
      <t xml:space="preserve">  </t>
    </r>
    <r>
      <rPr>
        <sz val="11"/>
        <rFont val="Times New Roman"/>
        <family val="1"/>
      </rPr>
      <t>Industry course (external)</t>
    </r>
  </si>
  <si>
    <t>Max points for 3.2 is 2</t>
  </si>
  <si>
    <r>
      <t>·</t>
    </r>
    <r>
      <rPr>
        <sz val="7"/>
        <rFont val="Times New Roman"/>
        <family val="1"/>
      </rPr>
      <t xml:space="preserve">  </t>
    </r>
    <r>
      <rPr>
        <sz val="11"/>
        <rFont val="Times New Roman"/>
        <family val="1"/>
      </rPr>
      <t>In-house training program</t>
    </r>
  </si>
  <si>
    <r>
      <t>·</t>
    </r>
    <r>
      <rPr>
        <sz val="7"/>
        <rFont val="Times New Roman"/>
        <family val="1"/>
      </rPr>
      <t xml:space="preserve">  </t>
    </r>
    <r>
      <rPr>
        <sz val="11"/>
        <rFont val="Times New Roman"/>
        <family val="1"/>
      </rPr>
      <t>Industry publications to review</t>
    </r>
  </si>
  <si>
    <t>Number of hours per year of technical continuing education supported or required by company and documented for technical service and QC personnel</t>
  </si>
  <si>
    <t>Training/qualifications required by company for plant operators (batchman)</t>
  </si>
  <si>
    <t>Training/qualifications requried by company for truck mixer operators (drivers)</t>
  </si>
  <si>
    <t xml:space="preserve">Annual min. 8-hr inhouse training </t>
  </si>
  <si>
    <t>Do not participate/Not supported</t>
  </si>
  <si>
    <r>
      <t xml:space="preserve">As an attachment (3.5) provide documentation of technical education with approx hours (courses, certifications, webinars) completed in the last year for </t>
    </r>
    <r>
      <rPr>
        <b/>
        <sz val="10"/>
        <color indexed="10"/>
        <rFont val="Arial"/>
        <family val="2"/>
      </rPr>
      <t>1 tech service individual/100,000 yd</t>
    </r>
    <r>
      <rPr>
        <b/>
        <vertAlign val="superscript"/>
        <sz val="10"/>
        <color indexed="10"/>
        <rFont val="Arial"/>
        <family val="2"/>
      </rPr>
      <t>3</t>
    </r>
    <r>
      <rPr>
        <b/>
        <sz val="10"/>
        <color indexed="10"/>
        <rFont val="Arial"/>
        <family val="2"/>
      </rPr>
      <t xml:space="preserve"> of production to a maximum of 3 personnel</t>
    </r>
  </si>
  <si>
    <t>Attach a plot showing target and actual weights of cementitious materials for one plant over a 2 week period</t>
  </si>
  <si>
    <t>review to modify score</t>
  </si>
  <si>
    <t>Water management policy</t>
  </si>
  <si>
    <t>Attach a company document outlining procedures to manage and control water in batches of concrete.</t>
  </si>
  <si>
    <t>max for 4.7 is 3 points; only with attachment</t>
  </si>
  <si>
    <t>N/A or No process established</t>
  </si>
  <si>
    <t xml:space="preserve">Frequency per month of testing production concrete mixtures at the plant - average per plant. </t>
  </si>
  <si>
    <t>Attach (5.9) documentation of internal testing of a selected concrete property of one mixture covering a period of at least 3 months. Data reported should be within the last 12 months; Include a control chart with action limits</t>
  </si>
  <si>
    <t>CM evaluation</t>
  </si>
  <si>
    <t xml:space="preserve">Responsibility for reviewing specifications (when applicable) for project compliance and to provide recommendation on pricing of proposed concrete mixtures </t>
  </si>
  <si>
    <t>Used for mixture strength for new submittals</t>
  </si>
  <si>
    <t>Slump/Slump flow</t>
  </si>
  <si>
    <t>Attach documentation of performance test in the past 12 months used in project submittal</t>
  </si>
  <si>
    <t xml:space="preserve">                                                                                                                                                                                                                                                                                            </t>
  </si>
  <si>
    <t xml:space="preserve"> </t>
  </si>
  <si>
    <r>
      <t xml:space="preserve">Attach (7.4) minutes or summary of last internal quality audit within </t>
    </r>
    <r>
      <rPr>
        <b/>
        <sz val="11"/>
        <color indexed="10"/>
        <rFont val="Arial"/>
        <family val="2"/>
      </rPr>
      <t>past 12 months</t>
    </r>
    <r>
      <rPr>
        <b/>
        <sz val="11"/>
        <rFont val="Arial"/>
        <family val="2"/>
      </rPr>
      <t xml:space="preserve"> - include date, personnel attending, items reviewed, corrective action established, if any.</t>
    </r>
  </si>
  <si>
    <r>
      <rPr>
        <b/>
        <sz val="10"/>
        <color indexed="10"/>
        <rFont val="Arial"/>
        <family val="2"/>
      </rPr>
      <t>Note 8.1a:</t>
    </r>
    <r>
      <rPr>
        <sz val="10"/>
        <rFont val="Arial"/>
        <family val="2"/>
      </rPr>
      <t xml:space="preserve"> Report percent based on total volume or loads.  An input "2.5" means that 2.5 percent, or 2.5 yards of every 100 cyds are rejected due to quality. Do not report a range or "&lt;#". Include all rejected loads for reasons associated with quality, specification or delivery requirements such as slump, air, temp etc.  Include loads rejected due to quality issues that were beneficially reused. Do not include concrete returned due to ordering excess quantities.</t>
    </r>
  </si>
  <si>
    <r>
      <rPr>
        <b/>
        <sz val="10"/>
        <color indexed="10"/>
        <rFont val="Arial"/>
        <family val="2"/>
      </rPr>
      <t>Note 8.10:</t>
    </r>
    <r>
      <rPr>
        <sz val="10"/>
        <rFont val="Arial"/>
        <family val="2"/>
      </rPr>
      <t xml:space="preserve"> Time elapsed between batching and leaving plant - for mixing, washdown, slump rack adjustment, etc. </t>
    </r>
  </si>
  <si>
    <r>
      <t>What is the approximate percentage of the cost of materials to the sales price of concrete?</t>
    </r>
    <r>
      <rPr>
        <b/>
        <sz val="10"/>
        <color rgb="FFFF0000"/>
        <rFont val="Arial"/>
        <family val="2"/>
      </rPr>
      <t xml:space="preserve"> See Note 8.12</t>
    </r>
  </si>
  <si>
    <r>
      <rPr>
        <b/>
        <sz val="10"/>
        <color indexed="10"/>
        <rFont val="Arial"/>
        <family val="2"/>
      </rPr>
      <t>Note 8.12:</t>
    </r>
    <r>
      <rPr>
        <sz val="10"/>
        <rFont val="Arial"/>
        <family val="2"/>
      </rPr>
      <t xml:space="preserve"> Include cost of all materials used in mixtures. This estimate is published in the NRMCA Performance Benchmarking Survey and intended to obtain a QC perspective. Individual company information will be kept confidential.</t>
    </r>
  </si>
  <si>
    <t xml:space="preserve">                                                                                                                                                                                    </t>
  </si>
  <si>
    <r>
      <rPr>
        <b/>
        <sz val="10"/>
        <color indexed="10"/>
        <rFont val="Arial"/>
        <family val="2"/>
      </rPr>
      <t>Note 8.13:</t>
    </r>
    <r>
      <rPr>
        <sz val="10"/>
        <rFont val="Arial"/>
        <family val="2"/>
      </rPr>
      <t xml:space="preserve"> Estimate the percentage of cubic yards furnished to comply with specifications or orders that require Environmental Product Declarations (EPDs) or state a requirement for concrete with a reduced carbon footprint. </t>
    </r>
  </si>
  <si>
    <t>Percentage of cost of materials to sale price</t>
  </si>
  <si>
    <t>Percentage of concrete for low carbon projects</t>
  </si>
  <si>
    <t>Responsibility for establishing details, budget, and implementation of Company's QM?</t>
  </si>
  <si>
    <r>
      <t xml:space="preserve">List 2 </t>
    </r>
    <r>
      <rPr>
        <sz val="11"/>
        <color indexed="10"/>
        <rFont val="Arial"/>
        <family val="2"/>
      </rPr>
      <t>quantifiable</t>
    </r>
    <r>
      <rPr>
        <sz val="11"/>
        <rFont val="Arial"/>
        <family val="2"/>
      </rPr>
      <t xml:space="preserve"> quality objectives/goals </t>
    </r>
    <r>
      <rPr>
        <sz val="11"/>
        <color indexed="10"/>
        <rFont val="Arial"/>
        <family val="2"/>
      </rPr>
      <t>with specific target values</t>
    </r>
    <r>
      <rPr>
        <sz val="11"/>
        <rFont val="Arial"/>
        <family val="2"/>
      </rPr>
      <t xml:space="preserve"> stated in your company's QM</t>
    </r>
  </si>
  <si>
    <t>Provide documentation of measurements (1.6) for the two stated quality objectives/goals in 1.5</t>
  </si>
  <si>
    <t>Training for non-technical personnel on technical aspects. This includes front office, dispatch, sales, operations, etc. (Choose all that apply)</t>
  </si>
  <si>
    <t>Process controls or policies for filling cementitious material silos</t>
  </si>
  <si>
    <t>State the capacity of a cement scale in any one (1) plant (lbs)</t>
  </si>
  <si>
    <t>Total weight of field standard test weights used to check accuracy of this scale (lbs)</t>
  </si>
  <si>
    <t>Attach (5.1)  a atechnical summary of the process of evaluation of a new cement or SCM. Describe type of testing along with intended purpose; comparative analysis used in decisions to use a product or to make adjustments to existing mix designs (do not exceed 1/2 page)</t>
  </si>
  <si>
    <t>Write in the most common performance test you measure for submittals (NOT strength and standard fresh concrete tests)</t>
  </si>
  <si>
    <r>
      <t xml:space="preserve">What percentage of production are mixtures in the last year that have EPDs or are developed to supply "lower carbon" concrete?  </t>
    </r>
    <r>
      <rPr>
        <b/>
        <sz val="10"/>
        <color rgb="FFFF0000"/>
        <rFont val="Arial"/>
        <family val="2"/>
      </rPr>
      <t>See Note 8.13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</si>
</sst>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0.0"/>
    <numFmt numFmtId="166" formatCode="_(&quot;$&quot;\ #,##0.00_);_(&quot;$&quot;\ \(#,##0.00\);_(&quot;$&quot;\ &quot;-&quot;??_);_(@_)"/>
    <numFmt numFmtId="167" formatCode="_(* #,##0_);_(* \(#,##0\);_(* &quot;-&quot;??_);_(@_)"/>
    <numFmt numFmtId="168" formatCode="0.0%"/>
  </numFmts>
  <fonts count="55" x14ac:knownFonts="1">
    <font>
      <sz val="10"/>
      <name val="Arial"/>
      <family val="2"/>
    </font>
    <font>
      <sz val="11"/>
      <name val="Arial Black"/>
      <family val="2"/>
    </font>
    <font>
      <b/>
      <sz val="10"/>
      <name val="Arial"/>
      <family val="2"/>
    </font>
    <font>
      <b/>
      <sz val="11"/>
      <name val="Arial"/>
      <family val="2"/>
    </font>
    <font>
      <b/>
      <sz val="12"/>
      <name val="Arial"/>
      <family val="2"/>
    </font>
    <font>
      <b/>
      <sz val="14"/>
      <name val="Arial"/>
      <family val="2"/>
    </font>
    <font>
      <sz val="11"/>
      <name val="Times New Roman"/>
      <family val="1"/>
    </font>
    <font>
      <b/>
      <sz val="11"/>
      <name val="Times New Roman"/>
      <family val="1"/>
    </font>
    <font>
      <sz val="11"/>
      <name val="Symbol"/>
      <family val="1"/>
      <charset val="2"/>
    </font>
    <font>
      <b/>
      <sz val="18"/>
      <name val="Arial"/>
      <family val="2"/>
    </font>
    <font>
      <sz val="10"/>
      <color indexed="8"/>
      <name val="Arial"/>
      <family val="2"/>
    </font>
    <font>
      <sz val="12"/>
      <name val="Arial Black"/>
      <family val="2"/>
    </font>
    <font>
      <b/>
      <u/>
      <sz val="12"/>
      <color indexed="12"/>
      <name val="Arial"/>
      <family val="2"/>
    </font>
    <font>
      <sz val="11"/>
      <name val="Arial"/>
      <family val="2"/>
    </font>
    <font>
      <b/>
      <sz val="10"/>
      <color indexed="10"/>
      <name val="Arial"/>
      <family val="2"/>
    </font>
    <font>
      <sz val="12"/>
      <name val="Garamond"/>
      <family val="1"/>
    </font>
    <font>
      <b/>
      <sz val="14"/>
      <name val="Garamond"/>
      <family val="1"/>
    </font>
    <font>
      <b/>
      <sz val="12"/>
      <name val="Garamond"/>
      <family val="1"/>
    </font>
    <font>
      <sz val="16"/>
      <name val="Arial Black"/>
      <family val="2"/>
    </font>
    <font>
      <b/>
      <u/>
      <sz val="14"/>
      <color indexed="12"/>
      <name val="Arial"/>
      <family val="2"/>
    </font>
    <font>
      <sz val="14"/>
      <name val="Arial"/>
      <family val="2"/>
    </font>
    <font>
      <sz val="10"/>
      <color indexed="10"/>
      <name val="Arial"/>
      <family val="2"/>
    </font>
    <font>
      <u/>
      <sz val="10"/>
      <color indexed="12"/>
      <name val="Arial"/>
      <family val="2"/>
    </font>
    <font>
      <sz val="10"/>
      <color indexed="56"/>
      <name val="Arial"/>
      <family val="2"/>
    </font>
    <font>
      <sz val="7"/>
      <name val="Times New Roman"/>
      <family val="1"/>
    </font>
    <font>
      <sz val="11"/>
      <name val="Calibri"/>
      <family val="2"/>
    </font>
    <font>
      <vertAlign val="superscript"/>
      <sz val="10"/>
      <color indexed="8"/>
      <name val="Arial"/>
      <family val="2"/>
    </font>
    <font>
      <vertAlign val="superscript"/>
      <sz val="10"/>
      <name val="Arial"/>
      <family val="2"/>
    </font>
    <font>
      <sz val="8"/>
      <name val="Tahoma"/>
      <family val="2"/>
      <charset val="134"/>
    </font>
    <font>
      <sz val="9"/>
      <name val="Times New Roman"/>
      <family val="1"/>
    </font>
    <font>
      <b/>
      <sz val="8"/>
      <name val="Tahoma"/>
      <family val="2"/>
      <charset val="134"/>
    </font>
    <font>
      <sz val="10"/>
      <name val="Arial"/>
      <family val="2"/>
    </font>
    <font>
      <sz val="9"/>
      <color indexed="81"/>
      <name val="Tahoma"/>
      <family val="2"/>
    </font>
    <font>
      <b/>
      <sz val="9"/>
      <color indexed="81"/>
      <name val="Tahoma"/>
      <family val="2"/>
    </font>
    <font>
      <b/>
      <sz val="11"/>
      <color indexed="10"/>
      <name val="Arial"/>
      <family val="2"/>
    </font>
    <font>
      <b/>
      <u/>
      <sz val="10"/>
      <name val="Arial"/>
      <family val="2"/>
    </font>
    <font>
      <b/>
      <sz val="11"/>
      <color indexed="10"/>
      <name val="Calibri"/>
      <family val="2"/>
    </font>
    <font>
      <i/>
      <sz val="10"/>
      <color indexed="8"/>
      <name val="Arial"/>
      <family val="2"/>
    </font>
    <font>
      <vertAlign val="subscript"/>
      <sz val="10"/>
      <color indexed="8"/>
      <name val="Arial"/>
      <family val="2"/>
    </font>
    <font>
      <sz val="11"/>
      <color indexed="10"/>
      <name val="Arial"/>
      <family val="2"/>
    </font>
    <font>
      <vertAlign val="superscript"/>
      <sz val="11"/>
      <name val="Arial"/>
      <family val="2"/>
    </font>
    <font>
      <b/>
      <vertAlign val="superscript"/>
      <sz val="10"/>
      <color indexed="10"/>
      <name val="Arial"/>
      <family val="2"/>
    </font>
    <font>
      <sz val="10"/>
      <color rgb="FFFF0000"/>
      <name val="Arial"/>
      <family val="2"/>
    </font>
    <font>
      <b/>
      <sz val="9"/>
      <color theme="9" tint="-0.249977111117893"/>
      <name val="Calibri"/>
      <family val="2"/>
      <scheme val="minor"/>
    </font>
    <font>
      <b/>
      <sz val="10"/>
      <color theme="1"/>
      <name val="Arial"/>
      <family val="2"/>
    </font>
    <font>
      <b/>
      <sz val="10"/>
      <color rgb="FFFF0000"/>
      <name val="Arial"/>
      <family val="2"/>
    </font>
    <font>
      <sz val="10"/>
      <color theme="1" tint="4.9989318521683403E-2"/>
      <name val="Arial"/>
      <family val="2"/>
    </font>
    <font>
      <sz val="10"/>
      <color theme="1"/>
      <name val="Arial"/>
      <family val="2"/>
    </font>
    <font>
      <sz val="11"/>
      <color theme="1"/>
      <name val="Arial"/>
      <family val="2"/>
    </font>
    <font>
      <sz val="11"/>
      <color theme="1"/>
      <name val="Times New Roman"/>
      <family val="1"/>
    </font>
    <font>
      <sz val="11"/>
      <color theme="1"/>
      <name val="Symbol"/>
      <family val="1"/>
      <charset val="2"/>
    </font>
    <font>
      <b/>
      <sz val="12"/>
      <color rgb="FFC00000"/>
      <name val="Arial"/>
      <family val="2"/>
    </font>
    <font>
      <b/>
      <sz val="11"/>
      <color theme="1"/>
      <name val="Arial"/>
      <family val="2"/>
    </font>
    <font>
      <sz val="8"/>
      <color rgb="FF000000"/>
      <name val="Tahoma"/>
      <family val="2"/>
    </font>
    <font>
      <sz val="8"/>
      <color rgb="FF000000"/>
      <name val="Segoe UI"/>
      <family val="2"/>
    </font>
  </fonts>
  <fills count="3">
    <fill>
      <patternFill patternType="none"/>
    </fill>
    <fill>
      <patternFill patternType="gray125"/>
    </fill>
    <fill>
      <patternFill patternType="solid">
        <fgColor rgb="FFFFFF00"/>
        <bgColor indexed="64"/>
      </patternFill>
    </fill>
  </fills>
  <borders count="6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10"/>
      </left>
      <right/>
      <top/>
      <bottom/>
      <diagonal/>
    </border>
    <border>
      <left/>
      <right style="medium">
        <color indexed="10"/>
      </right>
      <top/>
      <bottom/>
      <diagonal/>
    </border>
    <border>
      <left style="medium">
        <color indexed="64"/>
      </left>
      <right style="thin">
        <color indexed="64"/>
      </right>
      <top style="medium">
        <color indexed="64"/>
      </top>
      <bottom style="medium">
        <color indexed="64"/>
      </bottom>
      <diagonal/>
    </border>
    <border>
      <left/>
      <right style="thick">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medium">
        <color indexed="64"/>
      </bottom>
      <diagonal/>
    </border>
    <border>
      <left style="thick">
        <color indexed="64"/>
      </left>
      <right style="thick">
        <color indexed="64"/>
      </right>
      <top/>
      <bottom/>
      <diagonal/>
    </border>
    <border>
      <left style="medium">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theme="1"/>
      </left>
      <right/>
      <top/>
      <bottom style="medium">
        <color theme="1"/>
      </bottom>
      <diagonal/>
    </border>
    <border>
      <left/>
      <right/>
      <top/>
      <bottom style="medium">
        <color theme="1"/>
      </bottom>
      <diagonal/>
    </border>
    <border>
      <left/>
      <right style="medium">
        <color indexed="64"/>
      </right>
      <top/>
      <bottom style="medium">
        <color theme="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style="thin">
        <color indexed="64"/>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style="medium">
        <color indexed="64"/>
      </left>
      <right style="medium">
        <color indexed="64"/>
      </right>
      <top style="thin">
        <color theme="0" tint="-0.24994659260841701"/>
      </top>
      <bottom style="medium">
        <color indexed="64"/>
      </bottom>
      <diagonal/>
    </border>
  </borders>
  <cellStyleXfs count="8">
    <xf numFmtId="0" fontId="0" fillId="0" borderId="0"/>
    <xf numFmtId="43" fontId="31" fillId="0" borderId="0" applyFon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0" fontId="22" fillId="0" borderId="0" applyNumberFormat="0" applyFill="0" applyBorder="0" applyAlignment="0" applyProtection="0">
      <alignment vertical="top"/>
      <protection locked="0"/>
    </xf>
    <xf numFmtId="0" fontId="31" fillId="0" borderId="0"/>
    <xf numFmtId="9" fontId="31" fillId="0" borderId="0" applyFont="0" applyFill="0" applyBorder="0" applyAlignment="0" applyProtection="0"/>
    <xf numFmtId="9" fontId="31" fillId="0" borderId="0" applyFont="0" applyFill="0" applyBorder="0" applyAlignment="0" applyProtection="0"/>
  </cellStyleXfs>
  <cellXfs count="487">
    <xf numFmtId="0" fontId="0" fillId="0" borderId="0" xfId="0"/>
    <xf numFmtId="0" fontId="1" fillId="0" borderId="0" xfId="0" applyFont="1" applyBorder="1" applyAlignment="1" applyProtection="1">
      <alignment vertical="top"/>
      <protection hidden="1"/>
    </xf>
    <xf numFmtId="0" fontId="2" fillId="0" borderId="1" xfId="0" applyFont="1" applyBorder="1" applyAlignment="1" applyProtection="1">
      <alignment horizontal="left" vertical="top"/>
      <protection hidden="1"/>
    </xf>
    <xf numFmtId="0" fontId="2" fillId="0" borderId="2" xfId="0" applyFont="1" applyBorder="1" applyAlignment="1" applyProtection="1">
      <alignment horizontal="left" vertical="top"/>
      <protection hidden="1"/>
    </xf>
    <xf numFmtId="0" fontId="0" fillId="0" borderId="3" xfId="0" applyFont="1" applyBorder="1" applyAlignment="1" applyProtection="1">
      <alignment horizontal="left" vertical="top"/>
      <protection locked="0" hidden="1"/>
    </xf>
    <xf numFmtId="0" fontId="2" fillId="0" borderId="4" xfId="0" applyFont="1" applyBorder="1" applyAlignment="1" applyProtection="1">
      <alignment horizontal="left" vertical="top"/>
      <protection hidden="1"/>
    </xf>
    <xf numFmtId="0" fontId="2" fillId="0" borderId="5" xfId="0" applyFont="1" applyBorder="1" applyAlignment="1" applyProtection="1">
      <alignment horizontal="left" vertical="top"/>
      <protection hidden="1"/>
    </xf>
    <xf numFmtId="0" fontId="0" fillId="0" borderId="6" xfId="0" applyFont="1" applyBorder="1" applyAlignment="1" applyProtection="1">
      <alignment horizontal="left" vertical="top"/>
      <protection locked="0" hidden="1"/>
    </xf>
    <xf numFmtId="0" fontId="2" fillId="0" borderId="7" xfId="0" applyFont="1" applyBorder="1" applyAlignment="1">
      <alignment horizontal="center"/>
    </xf>
    <xf numFmtId="0" fontId="4" fillId="0" borderId="1" xfId="0" applyFont="1" applyBorder="1" applyAlignment="1" applyProtection="1">
      <alignment horizontal="left" vertical="top"/>
      <protection hidden="1"/>
    </xf>
    <xf numFmtId="2" fontId="4" fillId="0" borderId="1" xfId="0" applyNumberFormat="1" applyFont="1" applyBorder="1" applyAlignment="1" applyProtection="1">
      <alignment horizontal="center" vertical="top"/>
      <protection hidden="1"/>
    </xf>
    <xf numFmtId="0" fontId="4" fillId="0" borderId="2" xfId="0" applyFont="1" applyBorder="1" applyAlignment="1" applyProtection="1">
      <alignment horizontal="left" vertical="top"/>
      <protection hidden="1"/>
    </xf>
    <xf numFmtId="2" fontId="4" fillId="0" borderId="2" xfId="0" applyNumberFormat="1" applyFont="1" applyBorder="1" applyAlignment="1" applyProtection="1">
      <alignment horizontal="center" vertical="top"/>
      <protection hidden="1"/>
    </xf>
    <xf numFmtId="0" fontId="0" fillId="0" borderId="0" xfId="0" applyProtection="1"/>
    <xf numFmtId="0" fontId="2" fillId="0" borderId="0" xfId="0" applyFont="1"/>
    <xf numFmtId="0" fontId="42" fillId="0" borderId="0" xfId="0" applyFont="1"/>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2" fontId="0" fillId="0" borderId="7" xfId="0" applyNumberFormat="1" applyFont="1" applyBorder="1" applyAlignment="1">
      <alignment horizontal="right"/>
    </xf>
    <xf numFmtId="2" fontId="0" fillId="0" borderId="11" xfId="0" applyNumberFormat="1" applyFont="1" applyBorder="1" applyAlignment="1">
      <alignment horizontal="right"/>
    </xf>
    <xf numFmtId="0" fontId="0" fillId="0" borderId="0" xfId="0" applyBorder="1"/>
    <xf numFmtId="2" fontId="0" fillId="0" borderId="11" xfId="0" applyNumberFormat="1" applyBorder="1"/>
    <xf numFmtId="0" fontId="0" fillId="0" borderId="0" xfId="0" applyFont="1" applyBorder="1" applyAlignment="1">
      <alignment horizontal="center"/>
    </xf>
    <xf numFmtId="0" fontId="0" fillId="0" borderId="5" xfId="0" applyFont="1" applyBorder="1" applyAlignment="1">
      <alignment horizontal="center"/>
    </xf>
    <xf numFmtId="0" fontId="2" fillId="0" borderId="0" xfId="0" applyFont="1" applyBorder="1" applyAlignment="1">
      <alignment horizontal="center"/>
    </xf>
    <xf numFmtId="2" fontId="0" fillId="0" borderId="0" xfId="0" applyNumberFormat="1"/>
    <xf numFmtId="0" fontId="0" fillId="0" borderId="9" xfId="0" applyFont="1" applyBorder="1"/>
    <xf numFmtId="0" fontId="0" fillId="0" borderId="10" xfId="0" applyBorder="1"/>
    <xf numFmtId="0" fontId="0" fillId="0" borderId="5" xfId="0" applyBorder="1" applyProtection="1">
      <protection locked="0"/>
    </xf>
    <xf numFmtId="0" fontId="2" fillId="0" borderId="12" xfId="5" applyFont="1" applyBorder="1" applyAlignment="1">
      <alignment horizontal="center"/>
    </xf>
    <xf numFmtId="0" fontId="2" fillId="0" borderId="0" xfId="5" applyFont="1" applyBorder="1" applyAlignment="1">
      <alignment horizontal="center"/>
    </xf>
    <xf numFmtId="0" fontId="31" fillId="0" borderId="0" xfId="5" applyAlignment="1">
      <alignment horizontal="center"/>
    </xf>
    <xf numFmtId="0" fontId="31" fillId="0" borderId="0" xfId="5"/>
    <xf numFmtId="0" fontId="0" fillId="0" borderId="12" xfId="5" applyFont="1" applyBorder="1" applyAlignment="1">
      <alignment horizontal="center"/>
    </xf>
    <xf numFmtId="0" fontId="0" fillId="0" borderId="0" xfId="0" applyFont="1" applyFill="1"/>
    <xf numFmtId="0" fontId="0" fillId="0" borderId="0" xfId="0" applyFill="1"/>
    <xf numFmtId="0" fontId="0" fillId="0" borderId="0" xfId="5" applyFont="1"/>
    <xf numFmtId="0" fontId="0" fillId="0" borderId="0" xfId="0" applyFill="1" applyAlignment="1"/>
    <xf numFmtId="0" fontId="6" fillId="0" borderId="7" xfId="0" applyFont="1" applyFill="1" applyBorder="1" applyAlignment="1">
      <alignment vertical="top" wrapText="1"/>
    </xf>
    <xf numFmtId="0" fontId="6" fillId="0" borderId="11" xfId="0" applyFont="1" applyFill="1" applyBorder="1" applyAlignment="1">
      <alignment vertical="top" wrapText="1"/>
    </xf>
    <xf numFmtId="0" fontId="6" fillId="0" borderId="13" xfId="0" applyFont="1" applyFill="1" applyBorder="1" applyAlignment="1">
      <alignment vertical="top" wrapText="1"/>
    </xf>
    <xf numFmtId="0" fontId="0" fillId="0" borderId="14" xfId="0" applyFill="1" applyBorder="1"/>
    <xf numFmtId="0" fontId="0" fillId="0" borderId="15" xfId="0" applyFill="1" applyBorder="1"/>
    <xf numFmtId="0" fontId="0" fillId="0" borderId="16" xfId="0" applyFont="1" applyFill="1" applyBorder="1"/>
    <xf numFmtId="0" fontId="6" fillId="0" borderId="17" xfId="0" applyFont="1" applyFill="1" applyBorder="1" applyAlignment="1">
      <alignment vertical="top" wrapText="1"/>
    </xf>
    <xf numFmtId="0" fontId="0" fillId="0" borderId="18" xfId="0" applyFill="1" applyBorder="1"/>
    <xf numFmtId="0" fontId="6" fillId="0" borderId="0" xfId="0" applyFont="1" applyFill="1" applyBorder="1" applyAlignment="1">
      <alignment vertical="top" wrapText="1"/>
    </xf>
    <xf numFmtId="0" fontId="7" fillId="0" borderId="5" xfId="0" applyFont="1" applyFill="1" applyBorder="1" applyAlignment="1">
      <alignment vertical="top" wrapText="1"/>
    </xf>
    <xf numFmtId="0" fontId="2" fillId="0" borderId="10" xfId="0" applyFont="1" applyFill="1" applyBorder="1"/>
    <xf numFmtId="0" fontId="5" fillId="0" borderId="10" xfId="0" applyFont="1" applyFill="1" applyBorder="1"/>
    <xf numFmtId="0" fontId="0" fillId="0" borderId="10" xfId="0" applyFill="1" applyBorder="1"/>
    <xf numFmtId="0" fontId="4" fillId="0" borderId="19" xfId="0" applyFont="1" applyFill="1" applyBorder="1"/>
    <xf numFmtId="0" fontId="7" fillId="0" borderId="15" xfId="0" applyFont="1" applyFill="1" applyBorder="1" applyAlignment="1">
      <alignment vertical="top" wrapText="1"/>
    </xf>
    <xf numFmtId="0" fontId="5" fillId="0" borderId="20" xfId="0" applyFont="1" applyFill="1" applyBorder="1"/>
    <xf numFmtId="0" fontId="0" fillId="0" borderId="20" xfId="0" applyFill="1" applyBorder="1"/>
    <xf numFmtId="0" fontId="0" fillId="0" borderId="11" xfId="0" applyFill="1" applyBorder="1" applyAlignment="1"/>
    <xf numFmtId="0" fontId="6" fillId="0" borderId="21" xfId="0" applyFont="1" applyFill="1" applyBorder="1" applyAlignment="1">
      <alignment vertical="top" wrapText="1"/>
    </xf>
    <xf numFmtId="0" fontId="0" fillId="0" borderId="0" xfId="0" applyFill="1" applyBorder="1"/>
    <xf numFmtId="0" fontId="0" fillId="0" borderId="21" xfId="0" applyFill="1" applyBorder="1"/>
    <xf numFmtId="0" fontId="6" fillId="0" borderId="22" xfId="0" applyFont="1" applyFill="1" applyBorder="1" applyAlignment="1">
      <alignment vertical="top" wrapText="1"/>
    </xf>
    <xf numFmtId="0" fontId="6" fillId="0" borderId="23" xfId="0" applyFont="1" applyFill="1" applyBorder="1" applyAlignment="1">
      <alignment vertical="top" wrapText="1"/>
    </xf>
    <xf numFmtId="0" fontId="0" fillId="0" borderId="24" xfId="0" applyFill="1" applyBorder="1"/>
    <xf numFmtId="0" fontId="0" fillId="0" borderId="23" xfId="0" applyFill="1" applyBorder="1"/>
    <xf numFmtId="0" fontId="6" fillId="0" borderId="15" xfId="0" applyFont="1" applyFill="1" applyBorder="1" applyAlignment="1">
      <alignment vertical="top" wrapText="1"/>
    </xf>
    <xf numFmtId="0" fontId="6" fillId="0" borderId="18" xfId="0" applyFont="1" applyFill="1" applyBorder="1" applyAlignment="1">
      <alignment vertical="top" wrapText="1"/>
    </xf>
    <xf numFmtId="0" fontId="0" fillId="0" borderId="17" xfId="0" applyFill="1" applyBorder="1"/>
    <xf numFmtId="2" fontId="0" fillId="0" borderId="0" xfId="0" applyNumberFormat="1" applyFill="1" applyBorder="1"/>
    <xf numFmtId="0" fontId="6" fillId="0" borderId="25" xfId="0" applyFont="1" applyFill="1" applyBorder="1" applyAlignment="1">
      <alignment vertical="top" wrapText="1"/>
    </xf>
    <xf numFmtId="0" fontId="0" fillId="0" borderId="12" xfId="0" applyFill="1" applyBorder="1"/>
    <xf numFmtId="0" fontId="0" fillId="0" borderId="25" xfId="0" applyFill="1" applyBorder="1"/>
    <xf numFmtId="0" fontId="7" fillId="0" borderId="19" xfId="0" applyFont="1" applyFill="1" applyBorder="1" applyAlignment="1">
      <alignment vertical="top" wrapText="1"/>
    </xf>
    <xf numFmtId="0" fontId="8" fillId="0" borderId="21" xfId="0" applyFont="1" applyFill="1" applyBorder="1" applyAlignment="1">
      <alignment vertical="top" wrapText="1"/>
    </xf>
    <xf numFmtId="0" fontId="8" fillId="0" borderId="11" xfId="0" applyFont="1" applyFill="1" applyBorder="1" applyAlignment="1">
      <alignment vertical="top" wrapText="1"/>
    </xf>
    <xf numFmtId="0" fontId="8" fillId="0" borderId="18" xfId="0" applyFont="1" applyFill="1" applyBorder="1" applyAlignment="1">
      <alignment vertical="top" wrapText="1"/>
    </xf>
    <xf numFmtId="0" fontId="8" fillId="0" borderId="15" xfId="0" applyFont="1" applyFill="1" applyBorder="1" applyAlignment="1">
      <alignment vertical="top" wrapText="1"/>
    </xf>
    <xf numFmtId="0" fontId="6" fillId="0" borderId="26" xfId="0" applyFont="1" applyFill="1" applyBorder="1" applyAlignment="1">
      <alignment vertical="top" wrapText="1"/>
    </xf>
    <xf numFmtId="0" fontId="0" fillId="0" borderId="27" xfId="0" applyFill="1" applyBorder="1"/>
    <xf numFmtId="0" fontId="0" fillId="0" borderId="28" xfId="0" applyFill="1" applyBorder="1"/>
    <xf numFmtId="0" fontId="0" fillId="0" borderId="19" xfId="0" applyFill="1" applyBorder="1"/>
    <xf numFmtId="0" fontId="0" fillId="0" borderId="13" xfId="0" applyFill="1" applyBorder="1" applyAlignment="1"/>
    <xf numFmtId="0" fontId="6" fillId="0" borderId="8" xfId="0" applyFont="1" applyFill="1" applyBorder="1" applyAlignment="1">
      <alignment vertical="top" wrapText="1"/>
    </xf>
    <xf numFmtId="0" fontId="0" fillId="0" borderId="29" xfId="0" applyFill="1" applyBorder="1"/>
    <xf numFmtId="0" fontId="0" fillId="0" borderId="15" xfId="0" applyFont="1" applyFill="1" applyBorder="1"/>
    <xf numFmtId="0" fontId="6" fillId="0" borderId="11" xfId="0" applyFont="1" applyFill="1" applyBorder="1" applyAlignment="1">
      <alignment horizontal="right" vertical="top" wrapText="1"/>
    </xf>
    <xf numFmtId="0" fontId="6" fillId="0" borderId="13" xfId="0" applyFont="1" applyFill="1" applyBorder="1" applyAlignment="1">
      <alignment horizontal="right" vertical="top" wrapText="1"/>
    </xf>
    <xf numFmtId="165" fontId="6" fillId="0" borderId="11" xfId="0" applyNumberFormat="1" applyFont="1" applyFill="1" applyBorder="1" applyAlignment="1">
      <alignment vertical="top" wrapText="1"/>
    </xf>
    <xf numFmtId="2" fontId="6" fillId="0" borderId="11" xfId="0" applyNumberFormat="1" applyFont="1" applyFill="1" applyBorder="1" applyAlignment="1">
      <alignment vertical="top" wrapText="1"/>
    </xf>
    <xf numFmtId="3" fontId="0" fillId="0" borderId="0" xfId="0" applyNumberFormat="1" applyFill="1"/>
    <xf numFmtId="0" fontId="31" fillId="0" borderId="0" xfId="5" applyProtection="1"/>
    <xf numFmtId="0" fontId="31" fillId="0" borderId="5" xfId="5" applyBorder="1" applyAlignment="1" applyProtection="1">
      <alignment horizontal="center" vertical="center"/>
    </xf>
    <xf numFmtId="1" fontId="31" fillId="0" borderId="0" xfId="5" applyNumberFormat="1" applyProtection="1"/>
    <xf numFmtId="0" fontId="42" fillId="0" borderId="0" xfId="5" applyFont="1" applyProtection="1"/>
    <xf numFmtId="0" fontId="31" fillId="0" borderId="5" xfId="5" applyFill="1" applyBorder="1" applyAlignment="1" applyProtection="1">
      <alignment horizontal="center" vertical="center"/>
    </xf>
    <xf numFmtId="0" fontId="31" fillId="0" borderId="9" xfId="5" applyFill="1" applyBorder="1" applyAlignment="1" applyProtection="1">
      <alignment horizontal="center" vertical="center"/>
    </xf>
    <xf numFmtId="0" fontId="0" fillId="0" borderId="0" xfId="0" applyFont="1" applyProtection="1">
      <protection hidden="1"/>
    </xf>
    <xf numFmtId="0" fontId="11" fillId="0" borderId="0" xfId="0" applyFont="1" applyBorder="1" applyAlignment="1" applyProtection="1">
      <alignment horizontal="right" vertical="top"/>
      <protection hidden="1"/>
    </xf>
    <xf numFmtId="0" fontId="43" fillId="0" borderId="17" xfId="0" applyFont="1" applyBorder="1" applyAlignment="1" applyProtection="1">
      <alignment vertical="top" wrapText="1"/>
      <protection hidden="1"/>
    </xf>
    <xf numFmtId="0" fontId="12" fillId="0" borderId="0" xfId="4" applyFont="1" applyAlignment="1" applyProtection="1">
      <alignment horizontal="left"/>
      <protection hidden="1"/>
    </xf>
    <xf numFmtId="0" fontId="5" fillId="0" borderId="0" xfId="0" applyFont="1" applyProtection="1">
      <protection hidden="1"/>
    </xf>
    <xf numFmtId="0" fontId="13" fillId="0" borderId="19" xfId="0" applyFont="1" applyBorder="1" applyAlignment="1" applyProtection="1">
      <alignment vertical="top" wrapText="1"/>
      <protection hidden="1"/>
    </xf>
    <xf numFmtId="0" fontId="2" fillId="0" borderId="30" xfId="0" applyFont="1" applyBorder="1" applyAlignment="1" applyProtection="1">
      <protection hidden="1"/>
    </xf>
    <xf numFmtId="0" fontId="14" fillId="0" borderId="25" xfId="0" applyFont="1" applyBorder="1" applyAlignment="1" applyProtection="1">
      <alignment horizontal="left"/>
      <protection hidden="1"/>
    </xf>
    <xf numFmtId="0" fontId="13" fillId="0" borderId="5" xfId="0" applyFont="1" applyBorder="1" applyAlignment="1" applyProtection="1">
      <alignment horizontal="center" vertical="center" wrapText="1"/>
      <protection hidden="1"/>
    </xf>
    <xf numFmtId="0" fontId="13" fillId="0" borderId="30" xfId="0" applyFont="1" applyBorder="1" applyAlignment="1" applyProtection="1">
      <alignment vertical="center" wrapText="1"/>
      <protection hidden="1"/>
    </xf>
    <xf numFmtId="0" fontId="13" fillId="0" borderId="30" xfId="0" applyFont="1" applyBorder="1" applyAlignment="1" applyProtection="1">
      <alignment vertical="top" wrapText="1"/>
      <protection hidden="1"/>
    </xf>
    <xf numFmtId="0" fontId="13" fillId="0" borderId="13" xfId="0" applyFont="1" applyBorder="1" applyAlignment="1" applyProtection="1">
      <alignment horizontal="center" vertical="center" wrapText="1"/>
      <protection hidden="1"/>
    </xf>
    <xf numFmtId="0" fontId="13" fillId="0" borderId="5" xfId="0" applyFont="1" applyBorder="1" applyAlignment="1" applyProtection="1">
      <alignment vertical="center" wrapText="1"/>
      <protection hidden="1"/>
    </xf>
    <xf numFmtId="0" fontId="13" fillId="0" borderId="5" xfId="0" applyFont="1" applyFill="1" applyBorder="1" applyAlignment="1" applyProtection="1">
      <alignment vertical="center" wrapText="1"/>
      <protection hidden="1"/>
    </xf>
    <xf numFmtId="0" fontId="13" fillId="0" borderId="7" xfId="0" applyFont="1" applyBorder="1" applyAlignment="1" applyProtection="1">
      <alignment vertical="center" wrapText="1"/>
      <protection hidden="1"/>
    </xf>
    <xf numFmtId="0" fontId="13" fillId="0" borderId="15" xfId="0" applyFont="1" applyBorder="1" applyAlignment="1" applyProtection="1">
      <alignment vertical="top" wrapText="1"/>
      <protection hidden="1"/>
    </xf>
    <xf numFmtId="0" fontId="2" fillId="0" borderId="8" xfId="0" applyFont="1" applyBorder="1" applyAlignment="1" applyProtection="1">
      <alignment vertical="center" wrapText="1"/>
      <protection hidden="1"/>
    </xf>
    <xf numFmtId="0" fontId="13" fillId="0" borderId="25" xfId="0" applyFont="1" applyBorder="1" applyAlignment="1" applyProtection="1">
      <alignment vertical="top" wrapText="1"/>
      <protection hidden="1"/>
    </xf>
    <xf numFmtId="0" fontId="0" fillId="0" borderId="0" xfId="0" applyFont="1" applyFill="1" applyProtection="1">
      <protection hidden="1"/>
    </xf>
    <xf numFmtId="0" fontId="13" fillId="0" borderId="7" xfId="0" applyFont="1" applyBorder="1" applyAlignment="1" applyProtection="1">
      <alignment horizontal="center" vertical="center" wrapText="1"/>
      <protection hidden="1"/>
    </xf>
    <xf numFmtId="0" fontId="2" fillId="0" borderId="1" xfId="0" applyFont="1" applyBorder="1" applyAlignment="1" applyProtection="1">
      <alignment horizontal="left"/>
      <protection hidden="1"/>
    </xf>
    <xf numFmtId="0" fontId="14" fillId="0" borderId="13" xfId="0" applyFont="1" applyBorder="1" applyAlignment="1" applyProtection="1">
      <alignment horizontal="left"/>
      <protection hidden="1"/>
    </xf>
    <xf numFmtId="0" fontId="13" fillId="0" borderId="7" xfId="0" applyFont="1" applyBorder="1" applyAlignment="1" applyProtection="1">
      <alignment vertical="top" wrapText="1"/>
      <protection hidden="1"/>
    </xf>
    <xf numFmtId="0" fontId="0" fillId="0" borderId="0" xfId="0" applyFont="1" applyBorder="1" applyProtection="1">
      <protection hidden="1"/>
    </xf>
    <xf numFmtId="0" fontId="13" fillId="0" borderId="0" xfId="0" applyFont="1" applyBorder="1" applyAlignment="1" applyProtection="1">
      <alignment vertical="center" wrapText="1"/>
      <protection hidden="1"/>
    </xf>
    <xf numFmtId="165" fontId="13" fillId="0" borderId="5" xfId="0" applyNumberFormat="1" applyFont="1" applyBorder="1" applyAlignment="1" applyProtection="1">
      <alignment horizontal="center" vertical="center" wrapText="1"/>
      <protection hidden="1"/>
    </xf>
    <xf numFmtId="165" fontId="13" fillId="0" borderId="5" xfId="0" applyNumberFormat="1" applyFont="1" applyBorder="1" applyAlignment="1" applyProtection="1">
      <alignment vertical="center" wrapText="1"/>
      <protection hidden="1"/>
    </xf>
    <xf numFmtId="0" fontId="13" fillId="0" borderId="1" xfId="0" applyFont="1" applyBorder="1" applyAlignment="1" applyProtection="1">
      <alignment vertical="center" wrapText="1"/>
      <protection hidden="1"/>
    </xf>
    <xf numFmtId="0" fontId="2" fillId="0" borderId="1" xfId="0" applyFont="1" applyBorder="1" applyAlignment="1" applyProtection="1">
      <alignment horizontal="left" vertical="center"/>
      <protection hidden="1"/>
    </xf>
    <xf numFmtId="0" fontId="14" fillId="0" borderId="13" xfId="0" applyFont="1" applyBorder="1" applyAlignment="1" applyProtection="1">
      <alignment horizontal="left" vertical="center"/>
      <protection hidden="1"/>
    </xf>
    <xf numFmtId="0" fontId="13" fillId="0" borderId="8" xfId="0" applyFont="1" applyBorder="1" applyAlignment="1" applyProtection="1">
      <alignment vertical="top" wrapText="1"/>
      <protection locked="0" hidden="1"/>
    </xf>
    <xf numFmtId="0" fontId="44" fillId="0" borderId="1" xfId="0" applyFont="1" applyBorder="1" applyAlignment="1" applyProtection="1">
      <alignment horizontal="left"/>
      <protection hidden="1"/>
    </xf>
    <xf numFmtId="0" fontId="42" fillId="0" borderId="20" xfId="0" applyFont="1" applyBorder="1" applyAlignment="1"/>
    <xf numFmtId="0" fontId="15" fillId="0" borderId="0" xfId="0" applyFont="1" applyAlignment="1">
      <alignment horizontal="justify"/>
    </xf>
    <xf numFmtId="0" fontId="16" fillId="0" borderId="0" xfId="0" applyFont="1"/>
    <xf numFmtId="0" fontId="17" fillId="0" borderId="0" xfId="0" applyFont="1" applyAlignment="1">
      <alignment horizontal="justify"/>
    </xf>
    <xf numFmtId="0" fontId="0" fillId="0" borderId="0" xfId="0" applyProtection="1">
      <protection hidden="1"/>
    </xf>
    <xf numFmtId="0" fontId="0" fillId="0" borderId="0" xfId="0" applyAlignment="1" applyProtection="1">
      <alignment horizontal="center"/>
      <protection hidden="1"/>
    </xf>
    <xf numFmtId="0" fontId="6" fillId="0" borderId="0" xfId="0" applyNumberFormat="1" applyFont="1" applyAlignment="1" applyProtection="1">
      <protection hidden="1"/>
    </xf>
    <xf numFmtId="0" fontId="0" fillId="0" borderId="0" xfId="0" applyFont="1" applyAlignment="1" applyProtection="1">
      <alignment horizontal="center"/>
      <protection hidden="1"/>
    </xf>
    <xf numFmtId="0" fontId="20" fillId="0" borderId="0" xfId="0" applyFont="1" applyProtection="1">
      <protection hidden="1"/>
    </xf>
    <xf numFmtId="0" fontId="5" fillId="0" borderId="5" xfId="0" applyFont="1" applyBorder="1" applyAlignment="1" applyProtection="1">
      <alignment horizontal="center"/>
      <protection hidden="1"/>
    </xf>
    <xf numFmtId="0" fontId="5" fillId="0" borderId="5" xfId="0" applyFont="1" applyBorder="1" applyProtection="1">
      <protection hidden="1"/>
    </xf>
    <xf numFmtId="0" fontId="5" fillId="0" borderId="13" xfId="0" applyFont="1" applyBorder="1" applyProtection="1">
      <protection hidden="1"/>
    </xf>
    <xf numFmtId="0" fontId="2" fillId="0" borderId="0" xfId="0" applyFont="1" applyProtection="1">
      <protection hidden="1"/>
    </xf>
    <xf numFmtId="0" fontId="2" fillId="0" borderId="14" xfId="0" applyFont="1" applyBorder="1" applyProtection="1">
      <protection hidden="1"/>
    </xf>
    <xf numFmtId="0" fontId="2" fillId="0" borderId="20" xfId="0" applyFont="1" applyBorder="1" applyAlignment="1" applyProtection="1">
      <alignment horizontal="center"/>
      <protection hidden="1"/>
    </xf>
    <xf numFmtId="0" fontId="2" fillId="0" borderId="20" xfId="0" applyFont="1" applyBorder="1" applyProtection="1">
      <protection hidden="1"/>
    </xf>
    <xf numFmtId="0" fontId="2" fillId="0" borderId="15" xfId="0" applyFont="1" applyBorder="1" applyProtection="1">
      <protection hidden="1"/>
    </xf>
    <xf numFmtId="0" fontId="44" fillId="0" borderId="51" xfId="0" applyFont="1" applyBorder="1" applyProtection="1">
      <protection hidden="1"/>
    </xf>
    <xf numFmtId="0" fontId="2" fillId="0" borderId="52" xfId="0" applyFont="1" applyBorder="1" applyAlignment="1" applyProtection="1">
      <alignment horizontal="center"/>
      <protection hidden="1"/>
    </xf>
    <xf numFmtId="0" fontId="2" fillId="0" borderId="52" xfId="0" applyFont="1" applyBorder="1" applyProtection="1">
      <protection hidden="1"/>
    </xf>
    <xf numFmtId="0" fontId="2" fillId="0" borderId="53" xfId="0" applyFont="1" applyBorder="1" applyProtection="1">
      <protection hidden="1"/>
    </xf>
    <xf numFmtId="0" fontId="14" fillId="0" borderId="31" xfId="0" applyFont="1" applyBorder="1" applyProtection="1">
      <protection hidden="1"/>
    </xf>
    <xf numFmtId="0" fontId="21" fillId="0" borderId="0" xfId="0" applyFont="1" applyBorder="1" applyAlignment="1" applyProtection="1">
      <alignment horizontal="center"/>
      <protection hidden="1"/>
    </xf>
    <xf numFmtId="0" fontId="21" fillId="0" borderId="0" xfId="0" applyFont="1" applyBorder="1" applyProtection="1">
      <protection hidden="1"/>
    </xf>
    <xf numFmtId="0" fontId="21" fillId="0" borderId="32" xfId="0" applyFont="1" applyBorder="1" applyProtection="1">
      <protection hidden="1"/>
    </xf>
    <xf numFmtId="0" fontId="14" fillId="0" borderId="54" xfId="0" applyFont="1" applyBorder="1" applyProtection="1">
      <protection hidden="1"/>
    </xf>
    <xf numFmtId="0" fontId="21" fillId="0" borderId="55" xfId="0" applyFont="1" applyBorder="1" applyAlignment="1" applyProtection="1">
      <alignment horizontal="center"/>
      <protection hidden="1"/>
    </xf>
    <xf numFmtId="0" fontId="21" fillId="0" borderId="55" xfId="0" applyFont="1" applyBorder="1" applyProtection="1">
      <protection hidden="1"/>
    </xf>
    <xf numFmtId="0" fontId="21" fillId="0" borderId="56" xfId="0" applyFont="1" applyBorder="1" applyProtection="1">
      <protection hidden="1"/>
    </xf>
    <xf numFmtId="0" fontId="0" fillId="0" borderId="57" xfId="0" applyBorder="1" applyProtection="1">
      <protection hidden="1"/>
    </xf>
    <xf numFmtId="0" fontId="44" fillId="0" borderId="58" xfId="0" applyFont="1" applyBorder="1" applyAlignment="1" applyProtection="1">
      <alignment horizontal="left"/>
      <protection hidden="1"/>
    </xf>
    <xf numFmtId="0" fontId="2" fillId="0" borderId="58" xfId="0" applyFont="1" applyBorder="1" applyProtection="1">
      <protection hidden="1"/>
    </xf>
    <xf numFmtId="0" fontId="45" fillId="0" borderId="59" xfId="0" applyFont="1" applyBorder="1" applyProtection="1">
      <protection hidden="1"/>
    </xf>
    <xf numFmtId="0" fontId="4" fillId="0" borderId="0" xfId="0" applyFont="1" applyProtection="1">
      <protection hidden="1"/>
    </xf>
    <xf numFmtId="0" fontId="2" fillId="0" borderId="0" xfId="0" applyFont="1" applyAlignment="1" applyProtection="1">
      <alignment horizontal="center"/>
      <protection hidden="1"/>
    </xf>
    <xf numFmtId="0" fontId="7" fillId="0" borderId="0" xfId="0" applyFont="1" applyAlignment="1" applyProtection="1">
      <alignment horizontal="left"/>
      <protection hidden="1"/>
    </xf>
    <xf numFmtId="0" fontId="12" fillId="0" borderId="0" xfId="4" applyFont="1" applyAlignment="1" applyProtection="1">
      <protection hidden="1"/>
    </xf>
    <xf numFmtId="49" fontId="6" fillId="0" borderId="7" xfId="0" applyNumberFormat="1" applyFont="1" applyFill="1" applyBorder="1" applyAlignment="1">
      <alignment horizontal="right" vertical="top" wrapText="1"/>
    </xf>
    <xf numFmtId="49" fontId="6" fillId="0" borderId="11" xfId="0" applyNumberFormat="1" applyFont="1" applyFill="1" applyBorder="1" applyAlignment="1">
      <alignment horizontal="right" vertical="top" wrapText="1"/>
    </xf>
    <xf numFmtId="0" fontId="0" fillId="0" borderId="0" xfId="0" applyBorder="1" applyAlignment="1">
      <alignment horizontal="center"/>
    </xf>
    <xf numFmtId="0" fontId="0" fillId="0" borderId="17" xfId="0" applyBorder="1" applyAlignment="1">
      <alignment horizontal="center"/>
    </xf>
    <xf numFmtId="165" fontId="0" fillId="0" borderId="0" xfId="0" applyNumberFormat="1" applyFill="1" applyBorder="1"/>
    <xf numFmtId="0" fontId="2" fillId="0" borderId="33" xfId="5" applyFont="1" applyBorder="1" applyAlignment="1">
      <alignment horizontal="center"/>
    </xf>
    <xf numFmtId="0" fontId="2" fillId="0" borderId="60" xfId="5" applyFont="1" applyFill="1" applyBorder="1" applyAlignment="1">
      <alignment horizontal="center" wrapText="1"/>
    </xf>
    <xf numFmtId="0" fontId="31" fillId="0" borderId="61" xfId="5" applyFont="1" applyFill="1" applyBorder="1" applyAlignment="1">
      <alignment horizontal="left" wrapText="1"/>
    </xf>
    <xf numFmtId="0" fontId="31" fillId="0" borderId="62" xfId="5" applyFont="1" applyFill="1" applyBorder="1" applyAlignment="1">
      <alignment horizontal="right"/>
    </xf>
    <xf numFmtId="0" fontId="2" fillId="0" borderId="63" xfId="5" applyFont="1" applyFill="1" applyBorder="1" applyAlignment="1">
      <alignment horizontal="center" wrapText="1"/>
    </xf>
    <xf numFmtId="0" fontId="31" fillId="0" borderId="64" xfId="5" applyFont="1" applyFill="1" applyBorder="1" applyAlignment="1">
      <alignment horizontal="left" wrapText="1"/>
    </xf>
    <xf numFmtId="0" fontId="31" fillId="0" borderId="65" xfId="5" applyFill="1" applyBorder="1" applyAlignment="1">
      <alignment horizontal="right"/>
    </xf>
    <xf numFmtId="1" fontId="31" fillId="0" borderId="64" xfId="5" applyNumberFormat="1" applyFont="1" applyFill="1" applyBorder="1" applyAlignment="1">
      <alignment horizontal="left" wrapText="1"/>
    </xf>
    <xf numFmtId="1" fontId="31" fillId="0" borderId="65" xfId="5" applyNumberFormat="1" applyFill="1" applyBorder="1" applyAlignment="1">
      <alignment horizontal="right"/>
    </xf>
    <xf numFmtId="9" fontId="31" fillId="0" borderId="65" xfId="7" applyFont="1" applyFill="1" applyBorder="1" applyAlignment="1">
      <alignment horizontal="right"/>
    </xf>
    <xf numFmtId="10" fontId="31" fillId="0" borderId="65" xfId="5" applyNumberFormat="1" applyFill="1" applyBorder="1" applyAlignment="1">
      <alignment horizontal="right"/>
    </xf>
    <xf numFmtId="164" fontId="31" fillId="0" borderId="65" xfId="5" applyNumberFormat="1" applyFill="1" applyBorder="1" applyAlignment="1">
      <alignment horizontal="right"/>
    </xf>
    <xf numFmtId="2" fontId="31" fillId="0" borderId="65" xfId="5" applyNumberFormat="1" applyFill="1" applyBorder="1" applyAlignment="1">
      <alignment horizontal="right"/>
    </xf>
    <xf numFmtId="0" fontId="2" fillId="0" borderId="63" xfId="5" applyNumberFormat="1" applyFont="1" applyFill="1" applyBorder="1" applyAlignment="1">
      <alignment horizontal="center" wrapText="1"/>
    </xf>
    <xf numFmtId="2" fontId="31" fillId="0" borderId="64" xfId="5" applyNumberFormat="1" applyFont="1" applyFill="1" applyBorder="1" applyAlignment="1">
      <alignment horizontal="left" wrapText="1"/>
    </xf>
    <xf numFmtId="0" fontId="46" fillId="0" borderId="64" xfId="5" applyFont="1" applyFill="1" applyBorder="1" applyAlignment="1">
      <alignment horizontal="left" wrapText="1"/>
    </xf>
    <xf numFmtId="2" fontId="2" fillId="0" borderId="63" xfId="5" applyNumberFormat="1" applyFont="1" applyFill="1" applyBorder="1" applyAlignment="1">
      <alignment horizontal="center" wrapText="1"/>
    </xf>
    <xf numFmtId="165" fontId="2" fillId="0" borderId="66" xfId="5" applyNumberFormat="1" applyFont="1" applyFill="1" applyBorder="1" applyAlignment="1">
      <alignment horizontal="center" wrapText="1"/>
    </xf>
    <xf numFmtId="0" fontId="31" fillId="0" borderId="67" xfId="5" applyFont="1" applyFill="1" applyBorder="1" applyAlignment="1">
      <alignment horizontal="left" wrapText="1"/>
    </xf>
    <xf numFmtId="0" fontId="31" fillId="0" borderId="68" xfId="5" applyFill="1" applyBorder="1" applyAlignment="1">
      <alignment horizontal="right"/>
    </xf>
    <xf numFmtId="0" fontId="2" fillId="0" borderId="19" xfId="5" applyFont="1" applyBorder="1" applyAlignment="1">
      <alignment horizontal="center"/>
    </xf>
    <xf numFmtId="0" fontId="2" fillId="0" borderId="5" xfId="5" applyFont="1" applyBorder="1" applyAlignment="1">
      <alignment horizontal="center"/>
    </xf>
    <xf numFmtId="0" fontId="0" fillId="0" borderId="0" xfId="0" applyFont="1" applyFill="1" applyAlignment="1">
      <alignment horizontal="center"/>
    </xf>
    <xf numFmtId="0" fontId="0" fillId="0" borderId="0" xfId="0" applyFill="1" applyAlignment="1">
      <alignment horizontal="center"/>
    </xf>
    <xf numFmtId="0" fontId="0" fillId="0" borderId="0" xfId="5" applyFont="1" applyAlignment="1">
      <alignment horizontal="center"/>
    </xf>
    <xf numFmtId="0" fontId="13" fillId="0" borderId="5" xfId="0" applyFont="1" applyFill="1" applyBorder="1" applyAlignment="1" applyProtection="1">
      <alignment horizontal="center" vertical="center" wrapText="1"/>
      <protection hidden="1"/>
    </xf>
    <xf numFmtId="0" fontId="13" fillId="0" borderId="13" xfId="0" applyFont="1" applyFill="1" applyBorder="1" applyAlignment="1" applyProtection="1">
      <alignment horizontal="center" vertical="center" wrapText="1"/>
      <protection hidden="1"/>
    </xf>
    <xf numFmtId="165" fontId="13" fillId="0" borderId="7" xfId="0" applyNumberFormat="1" applyFont="1" applyFill="1" applyBorder="1" applyAlignment="1" applyProtection="1">
      <alignment horizontal="center" vertical="center" wrapText="1"/>
      <protection hidden="1"/>
    </xf>
    <xf numFmtId="0" fontId="13" fillId="0" borderId="1" xfId="0" applyFont="1" applyFill="1" applyBorder="1" applyAlignment="1" applyProtection="1">
      <alignment vertical="center" wrapText="1"/>
      <protection hidden="1"/>
    </xf>
    <xf numFmtId="0" fontId="13" fillId="0" borderId="15" xfId="0" applyFont="1" applyFill="1" applyBorder="1" applyAlignment="1" applyProtection="1">
      <alignment vertical="center" wrapText="1"/>
      <protection hidden="1"/>
    </xf>
    <xf numFmtId="0" fontId="13" fillId="0" borderId="1" xfId="0" applyFont="1" applyFill="1" applyBorder="1" applyAlignment="1" applyProtection="1">
      <alignment vertical="top" wrapText="1"/>
      <protection hidden="1"/>
    </xf>
    <xf numFmtId="0" fontId="13" fillId="0" borderId="19" xfId="0" applyFont="1" applyFill="1" applyBorder="1" applyAlignment="1" applyProtection="1">
      <alignment vertical="top" wrapText="1"/>
      <protection hidden="1"/>
    </xf>
    <xf numFmtId="0" fontId="3" fillId="0" borderId="5"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47" fillId="0" borderId="5"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xf>
    <xf numFmtId="0" fontId="48" fillId="0" borderId="19" xfId="0" applyFont="1" applyFill="1" applyBorder="1" applyAlignment="1" applyProtection="1">
      <alignment vertical="top" wrapText="1"/>
      <protection hidden="1"/>
    </xf>
    <xf numFmtId="165" fontId="13" fillId="0" borderId="5" xfId="0" applyNumberFormat="1" applyFont="1" applyFill="1" applyBorder="1" applyAlignment="1" applyProtection="1">
      <alignment horizontal="center" vertical="center" wrapText="1"/>
      <protection hidden="1"/>
    </xf>
    <xf numFmtId="165" fontId="13" fillId="0" borderId="13" xfId="0" applyNumberFormat="1" applyFont="1" applyFill="1" applyBorder="1" applyAlignment="1" applyProtection="1">
      <alignment horizontal="center" vertical="center"/>
      <protection hidden="1"/>
    </xf>
    <xf numFmtId="0" fontId="13" fillId="0" borderId="15" xfId="0" applyFont="1" applyFill="1" applyBorder="1" applyAlignment="1" applyProtection="1">
      <alignment vertical="top" wrapText="1"/>
      <protection hidden="1"/>
    </xf>
    <xf numFmtId="0" fontId="13" fillId="0" borderId="8" xfId="0" applyFont="1" applyFill="1" applyBorder="1" applyAlignment="1" applyProtection="1">
      <alignment vertical="top" wrapText="1"/>
      <protection hidden="1"/>
    </xf>
    <xf numFmtId="0" fontId="2" fillId="0" borderId="0" xfId="0" applyFont="1" applyFill="1" applyAlignment="1">
      <alignment horizontal="center"/>
    </xf>
    <xf numFmtId="3" fontId="0" fillId="0" borderId="20" xfId="0" applyNumberFormat="1" applyFill="1" applyBorder="1"/>
    <xf numFmtId="0" fontId="49" fillId="0" borderId="7" xfId="0" applyFont="1" applyFill="1" applyBorder="1" applyAlignment="1">
      <alignment horizontal="right" vertical="top"/>
    </xf>
    <xf numFmtId="0" fontId="50" fillId="0" borderId="15" xfId="0" applyFont="1" applyFill="1" applyBorder="1" applyAlignment="1">
      <alignment vertical="top"/>
    </xf>
    <xf numFmtId="0" fontId="47" fillId="0" borderId="20" xfId="0" applyFont="1" applyFill="1" applyBorder="1" applyAlignment="1"/>
    <xf numFmtId="0" fontId="47" fillId="0" borderId="11" xfId="0" applyFont="1" applyFill="1" applyBorder="1" applyAlignment="1">
      <alignment horizontal="center"/>
    </xf>
    <xf numFmtId="0" fontId="49" fillId="0" borderId="21" xfId="0" applyFont="1" applyFill="1" applyBorder="1" applyAlignment="1">
      <alignment vertical="top"/>
    </xf>
    <xf numFmtId="0" fontId="47" fillId="0" borderId="0" xfId="0" applyFont="1" applyFill="1" applyBorder="1" applyAlignment="1"/>
    <xf numFmtId="0" fontId="49" fillId="0" borderId="13" xfId="0" applyFont="1" applyFill="1" applyBorder="1" applyAlignment="1">
      <alignment horizontal="center" vertical="top"/>
    </xf>
    <xf numFmtId="0" fontId="49" fillId="0" borderId="18" xfId="0" applyFont="1" applyFill="1" applyBorder="1" applyAlignment="1">
      <alignment vertical="top"/>
    </xf>
    <xf numFmtId="0" fontId="47" fillId="0" borderId="16" xfId="0" applyFont="1" applyFill="1" applyBorder="1" applyAlignment="1"/>
    <xf numFmtId="0" fontId="2" fillId="0" borderId="11" xfId="0" applyFont="1" applyFill="1" applyBorder="1" applyAlignment="1">
      <alignment horizontal="center"/>
    </xf>
    <xf numFmtId="2" fontId="0" fillId="0" borderId="11" xfId="0" applyNumberFormat="1" applyFill="1" applyBorder="1"/>
    <xf numFmtId="0" fontId="2" fillId="0" borderId="13" xfId="0" applyFont="1" applyFill="1" applyBorder="1" applyAlignment="1">
      <alignment horizontal="center"/>
    </xf>
    <xf numFmtId="2" fontId="0" fillId="0" borderId="13" xfId="0" applyNumberFormat="1" applyFill="1" applyBorder="1"/>
    <xf numFmtId="0" fontId="3" fillId="0" borderId="9" xfId="0" applyFont="1" applyBorder="1" applyAlignment="1" applyProtection="1">
      <alignment vertical="center" wrapText="1"/>
      <protection hidden="1"/>
    </xf>
    <xf numFmtId="0" fontId="3" fillId="0" borderId="9" xfId="0" applyFont="1" applyBorder="1" applyAlignment="1" applyProtection="1">
      <alignment vertical="top" wrapText="1"/>
      <protection hidden="1"/>
    </xf>
    <xf numFmtId="0" fontId="2" fillId="0" borderId="34" xfId="0" applyFont="1" applyBorder="1" applyAlignment="1" applyProtection="1">
      <alignment horizontal="left" vertical="center"/>
      <protection hidden="1"/>
    </xf>
    <xf numFmtId="0" fontId="2" fillId="0" borderId="35" xfId="0" applyFont="1" applyBorder="1" applyAlignment="1" applyProtection="1">
      <alignment horizontal="left" vertical="center"/>
      <protection hidden="1"/>
    </xf>
    <xf numFmtId="0" fontId="3" fillId="0" borderId="13" xfId="0" applyFont="1" applyBorder="1" applyAlignment="1" applyProtection="1">
      <alignment horizontal="center" vertical="center" wrapText="1"/>
      <protection hidden="1"/>
    </xf>
    <xf numFmtId="0" fontId="3" fillId="0" borderId="5" xfId="0" applyFont="1" applyBorder="1" applyAlignment="1" applyProtection="1">
      <alignment horizontal="right" vertical="center" wrapText="1"/>
      <protection hidden="1"/>
    </xf>
    <xf numFmtId="0" fontId="3" fillId="0" borderId="5" xfId="0" applyFont="1" applyBorder="1" applyAlignment="1" applyProtection="1">
      <alignment horizontal="right" vertical="top" wrapText="1"/>
      <protection hidden="1"/>
    </xf>
    <xf numFmtId="0" fontId="3" fillId="0" borderId="0" xfId="0" applyFont="1" applyAlignment="1" applyProtection="1">
      <alignment horizontal="left"/>
      <protection hidden="1"/>
    </xf>
    <xf numFmtId="0" fontId="12" fillId="0" borderId="0" xfId="4" applyFont="1" applyAlignment="1" applyProtection="1">
      <alignment horizontal="right" vertical="top"/>
      <protection locked="0" hidden="1"/>
    </xf>
    <xf numFmtId="0" fontId="6" fillId="0" borderId="0" xfId="0" applyFont="1" applyFill="1" applyBorder="1" applyAlignment="1">
      <alignment wrapText="1"/>
    </xf>
    <xf numFmtId="49" fontId="0" fillId="0" borderId="0" xfId="0" applyNumberFormat="1" applyFill="1"/>
    <xf numFmtId="0" fontId="31" fillId="0" borderId="0" xfId="5" applyAlignment="1">
      <alignment horizontal="left"/>
    </xf>
    <xf numFmtId="0" fontId="0" fillId="0" borderId="0" xfId="5" applyFont="1" applyAlignment="1">
      <alignment horizontal="left"/>
    </xf>
    <xf numFmtId="0" fontId="0" fillId="0" borderId="0" xfId="0" applyFont="1" applyFill="1" applyBorder="1" applyAlignment="1">
      <alignment horizontal="left" wrapText="1"/>
    </xf>
    <xf numFmtId="0" fontId="13" fillId="0" borderId="7" xfId="0" applyFont="1" applyFill="1" applyBorder="1" applyAlignment="1" applyProtection="1">
      <alignment horizontal="center" vertical="center" wrapText="1"/>
      <protection hidden="1"/>
    </xf>
    <xf numFmtId="1" fontId="5" fillId="0" borderId="10" xfId="0" applyNumberFormat="1" applyFont="1" applyFill="1" applyBorder="1"/>
    <xf numFmtId="165" fontId="2" fillId="0" borderId="63" xfId="5" applyNumberFormat="1" applyFont="1" applyFill="1" applyBorder="1" applyAlignment="1">
      <alignment horizontal="center" wrapText="1"/>
    </xf>
    <xf numFmtId="168" fontId="31" fillId="0" borderId="65" xfId="6" applyNumberFormat="1" applyFill="1" applyBorder="1" applyAlignment="1">
      <alignment horizontal="right"/>
    </xf>
    <xf numFmtId="0" fontId="2" fillId="0" borderId="11" xfId="0" quotePrefix="1" applyFont="1" applyFill="1" applyBorder="1" applyAlignment="1">
      <alignment horizontal="center"/>
    </xf>
    <xf numFmtId="0" fontId="0" fillId="0" borderId="21" xfId="0" applyBorder="1" applyAlignment="1">
      <alignment horizontal="center"/>
    </xf>
    <xf numFmtId="167" fontId="31" fillId="0" borderId="65" xfId="1" applyNumberFormat="1" applyFill="1" applyBorder="1" applyAlignment="1">
      <alignment horizontal="right"/>
    </xf>
    <xf numFmtId="0" fontId="0" fillId="0" borderId="14" xfId="0" applyBorder="1"/>
    <xf numFmtId="0" fontId="0" fillId="0" borderId="20" xfId="0" applyBorder="1"/>
    <xf numFmtId="0" fontId="0" fillId="0" borderId="15" xfId="0" applyBorder="1"/>
    <xf numFmtId="0" fontId="0" fillId="0" borderId="29" xfId="0" applyBorder="1" applyAlignment="1">
      <alignment horizontal="center"/>
    </xf>
    <xf numFmtId="3" fontId="0" fillId="0" borderId="16" xfId="0" applyNumberFormat="1" applyBorder="1" applyAlignment="1">
      <alignment horizontal="center"/>
    </xf>
    <xf numFmtId="3" fontId="0" fillId="0" borderId="17" xfId="0" applyNumberFormat="1" applyBorder="1" applyAlignment="1">
      <alignment horizontal="center"/>
    </xf>
    <xf numFmtId="0" fontId="0" fillId="0" borderId="18" xfId="0" applyBorder="1" applyAlignment="1">
      <alignment horizontal="center"/>
    </xf>
    <xf numFmtId="2" fontId="4" fillId="0" borderId="13" xfId="0" applyNumberFormat="1" applyFont="1" applyBorder="1" applyAlignment="1" applyProtection="1">
      <alignment horizontal="center" vertical="top"/>
      <protection hidden="1"/>
    </xf>
    <xf numFmtId="165" fontId="4" fillId="0" borderId="19" xfId="0" applyNumberFormat="1" applyFont="1" applyFill="1" applyBorder="1"/>
    <xf numFmtId="0" fontId="0" fillId="0" borderId="5" xfId="5" applyFont="1" applyBorder="1" applyAlignment="1" applyProtection="1">
      <alignment horizontal="center" vertical="center"/>
    </xf>
    <xf numFmtId="165" fontId="9" fillId="0" borderId="0" xfId="0" applyNumberFormat="1" applyFont="1" applyFill="1"/>
    <xf numFmtId="0" fontId="31" fillId="0" borderId="64" xfId="5" applyFont="1" applyFill="1" applyBorder="1" applyAlignment="1">
      <alignment horizontal="left" wrapText="1"/>
    </xf>
    <xf numFmtId="0" fontId="2" fillId="0" borderId="5" xfId="0" applyFont="1" applyBorder="1" applyAlignment="1" applyProtection="1">
      <alignment vertical="center" wrapText="1"/>
      <protection hidden="1"/>
    </xf>
    <xf numFmtId="165" fontId="0" fillId="0" borderId="21" xfId="0" applyNumberFormat="1" applyFill="1" applyBorder="1"/>
    <xf numFmtId="49" fontId="6" fillId="0" borderId="5" xfId="0" applyNumberFormat="1" applyFont="1" applyFill="1" applyBorder="1" applyAlignment="1">
      <alignment horizontal="right" vertical="top" wrapText="1"/>
    </xf>
    <xf numFmtId="0" fontId="6" fillId="0" borderId="19" xfId="0" applyFont="1" applyFill="1" applyBorder="1" applyAlignment="1">
      <alignment vertical="top" wrapText="1"/>
    </xf>
    <xf numFmtId="44" fontId="0" fillId="0" borderId="0" xfId="2" applyFont="1" applyFill="1" applyBorder="1"/>
    <xf numFmtId="2" fontId="31" fillId="0" borderId="64" xfId="5" applyNumberFormat="1" applyFont="1" applyFill="1" applyBorder="1" applyAlignment="1">
      <alignment horizontal="left" wrapText="1"/>
    </xf>
    <xf numFmtId="0" fontId="31" fillId="0" borderId="64" xfId="5" applyFont="1" applyFill="1" applyBorder="1" applyAlignment="1">
      <alignment horizontal="left" wrapText="1"/>
    </xf>
    <xf numFmtId="0" fontId="0" fillId="0" borderId="0" xfId="0" applyFont="1" applyAlignment="1" applyProtection="1">
      <alignment wrapText="1"/>
      <protection hidden="1"/>
    </xf>
    <xf numFmtId="49" fontId="6" fillId="0" borderId="11" xfId="0" applyNumberFormat="1" applyFont="1" applyBorder="1" applyAlignment="1">
      <alignment horizontal="right" vertical="top" wrapText="1"/>
    </xf>
    <xf numFmtId="2" fontId="0" fillId="0" borderId="20" xfId="0" applyNumberFormat="1" applyBorder="1"/>
    <xf numFmtId="0" fontId="6" fillId="0" borderId="11" xfId="0" applyFont="1" applyBorder="1" applyAlignment="1">
      <alignment vertical="top" wrapText="1"/>
    </xf>
    <xf numFmtId="0" fontId="0" fillId="0" borderId="21" xfId="0" applyBorder="1"/>
    <xf numFmtId="0" fontId="0" fillId="0" borderId="17" xfId="0" applyBorder="1"/>
    <xf numFmtId="0" fontId="0" fillId="0" borderId="18" xfId="0" applyBorder="1"/>
    <xf numFmtId="0" fontId="6" fillId="0" borderId="21" xfId="0" applyFont="1" applyBorder="1" applyAlignment="1">
      <alignment vertical="top" wrapText="1"/>
    </xf>
    <xf numFmtId="0" fontId="6" fillId="0" borderId="18" xfId="0" applyFont="1" applyBorder="1" applyAlignment="1">
      <alignment vertical="top" wrapText="1"/>
    </xf>
    <xf numFmtId="2" fontId="42" fillId="0" borderId="7" xfId="0" applyNumberFormat="1" applyFont="1" applyBorder="1" applyAlignment="1">
      <alignment horizontal="right"/>
    </xf>
    <xf numFmtId="2" fontId="42" fillId="0" borderId="11" xfId="0" applyNumberFormat="1" applyFont="1" applyBorder="1" applyAlignment="1">
      <alignment horizontal="right"/>
    </xf>
    <xf numFmtId="2" fontId="42" fillId="0" borderId="11" xfId="0" applyNumberFormat="1" applyFont="1" applyBorder="1"/>
    <xf numFmtId="2" fontId="42" fillId="0" borderId="13" xfId="0" applyNumberFormat="1" applyFont="1" applyBorder="1"/>
    <xf numFmtId="0" fontId="0" fillId="0" borderId="0" xfId="5" applyFont="1" applyFill="1" applyAlignment="1">
      <alignment horizontal="left"/>
    </xf>
    <xf numFmtId="0" fontId="31" fillId="0" borderId="0" xfId="5" applyFont="1" applyFill="1" applyAlignment="1">
      <alignment horizontal="left"/>
    </xf>
    <xf numFmtId="0" fontId="0" fillId="0" borderId="0" xfId="5" applyFont="1" applyFill="1" applyAlignment="1">
      <alignment horizontal="center"/>
    </xf>
    <xf numFmtId="0" fontId="31" fillId="0" borderId="0" xfId="5" applyFill="1" applyAlignment="1">
      <alignment horizontal="left" wrapText="1"/>
    </xf>
    <xf numFmtId="0" fontId="31" fillId="0" borderId="0" xfId="5" applyFill="1" applyAlignment="1">
      <alignment horizontal="left"/>
    </xf>
    <xf numFmtId="0" fontId="31" fillId="0" borderId="0" xfId="5" applyFill="1" applyAlignment="1">
      <alignment horizontal="center"/>
    </xf>
    <xf numFmtId="0" fontId="31" fillId="0" borderId="0" xfId="5" applyFont="1" applyFill="1" applyAlignment="1">
      <alignment horizontal="center"/>
    </xf>
    <xf numFmtId="0" fontId="31" fillId="0" borderId="0" xfId="5" applyFont="1" applyFill="1"/>
    <xf numFmtId="0" fontId="0" fillId="0" borderId="0" xfId="0" applyFont="1" applyAlignment="1" applyProtection="1">
      <alignment vertical="justify"/>
      <protection hidden="1"/>
    </xf>
    <xf numFmtId="0" fontId="13" fillId="0" borderId="25" xfId="0" applyFont="1" applyBorder="1" applyAlignment="1" applyProtection="1">
      <alignment vertical="justify" wrapText="1"/>
      <protection hidden="1"/>
    </xf>
    <xf numFmtId="2" fontId="31" fillId="0" borderId="65" xfId="6" applyNumberFormat="1" applyFill="1" applyBorder="1" applyAlignment="1">
      <alignment horizontal="right"/>
    </xf>
    <xf numFmtId="0" fontId="0" fillId="0" borderId="0" xfId="5" applyFont="1" applyFill="1" applyAlignment="1">
      <alignment horizontal="left" wrapText="1"/>
    </xf>
    <xf numFmtId="0" fontId="0" fillId="0" borderId="0" xfId="5" applyFont="1" applyAlignment="1">
      <alignment horizontal="left" vertical="center"/>
    </xf>
    <xf numFmtId="2" fontId="31" fillId="0" borderId="9" xfId="5" applyNumberFormat="1" applyFill="1" applyBorder="1" applyAlignment="1" applyProtection="1">
      <alignment horizontal="center" vertical="center"/>
    </xf>
    <xf numFmtId="49" fontId="6" fillId="0" borderId="7" xfId="0" quotePrefix="1" applyNumberFormat="1" applyFont="1" applyFill="1" applyBorder="1" applyAlignment="1">
      <alignment horizontal="right" vertical="top" wrapText="1"/>
    </xf>
    <xf numFmtId="49" fontId="6" fillId="0" borderId="20" xfId="0" quotePrefix="1" applyNumberFormat="1" applyFont="1" applyFill="1" applyBorder="1" applyAlignment="1">
      <alignment horizontal="right" vertical="top" wrapText="1"/>
    </xf>
    <xf numFmtId="0" fontId="6" fillId="0" borderId="20" xfId="0" applyFont="1" applyFill="1" applyBorder="1" applyAlignment="1">
      <alignment vertical="top" wrapText="1"/>
    </xf>
    <xf numFmtId="165" fontId="0" fillId="0" borderId="15" xfId="0" applyNumberFormat="1" applyFill="1" applyBorder="1"/>
    <xf numFmtId="0" fontId="0" fillId="0" borderId="16" xfId="0" applyFill="1" applyBorder="1"/>
    <xf numFmtId="0" fontId="6" fillId="0" borderId="14" xfId="0" applyFont="1" applyFill="1" applyBorder="1" applyAlignment="1">
      <alignment vertical="top" wrapText="1"/>
    </xf>
    <xf numFmtId="2" fontId="2" fillId="0" borderId="63" xfId="5" quotePrefix="1" applyNumberFormat="1" applyFont="1" applyFill="1" applyBorder="1" applyAlignment="1">
      <alignment horizontal="center" wrapText="1"/>
    </xf>
    <xf numFmtId="165" fontId="2" fillId="0" borderId="63" xfId="5" quotePrefix="1" applyNumberFormat="1" applyFont="1" applyFill="1" applyBorder="1" applyAlignment="1">
      <alignment horizontal="center" wrapText="1"/>
    </xf>
    <xf numFmtId="0" fontId="2" fillId="0" borderId="13" xfId="0" applyFont="1" applyBorder="1" applyAlignment="1">
      <alignment horizontal="center"/>
    </xf>
    <xf numFmtId="2" fontId="0" fillId="0" borderId="13" xfId="0" applyNumberFormat="1" applyBorder="1"/>
    <xf numFmtId="0" fontId="31" fillId="0" borderId="64" xfId="5" applyFont="1" applyFill="1" applyBorder="1" applyAlignment="1">
      <alignment horizontal="left" wrapText="1"/>
    </xf>
    <xf numFmtId="2" fontId="31" fillId="0" borderId="64" xfId="5" applyNumberFormat="1" applyFont="1" applyFill="1" applyBorder="1" applyAlignment="1">
      <alignment horizontal="left" wrapText="1"/>
    </xf>
    <xf numFmtId="0" fontId="0" fillId="0" borderId="5" xfId="0" applyFont="1" applyBorder="1" applyAlignment="1" applyProtection="1">
      <alignment horizontal="left" vertical="top"/>
      <protection locked="0" hidden="1"/>
    </xf>
    <xf numFmtId="0" fontId="0" fillId="0" borderId="36" xfId="0" applyFont="1" applyBorder="1" applyAlignment="1" applyProtection="1">
      <alignment horizontal="left" vertical="top"/>
      <protection locked="0" hidden="1"/>
    </xf>
    <xf numFmtId="0" fontId="0" fillId="0" borderId="7" xfId="0" applyFont="1" applyBorder="1" applyAlignment="1" applyProtection="1">
      <alignment horizontal="left" vertical="top"/>
      <protection locked="0" hidden="1"/>
    </xf>
    <xf numFmtId="49" fontId="1" fillId="0" borderId="0" xfId="0" applyNumberFormat="1" applyFont="1" applyBorder="1" applyAlignment="1" applyProtection="1">
      <alignment vertical="top"/>
      <protection hidden="1"/>
    </xf>
    <xf numFmtId="0" fontId="6" fillId="0" borderId="5" xfId="0" applyFont="1" applyFill="1" applyBorder="1" applyAlignment="1">
      <alignment vertical="top" wrapText="1"/>
    </xf>
    <xf numFmtId="0" fontId="13" fillId="0" borderId="15" xfId="0" applyFont="1" applyBorder="1" applyAlignment="1" applyProtection="1">
      <alignment vertical="center" wrapText="1"/>
      <protection hidden="1"/>
    </xf>
    <xf numFmtId="0" fontId="13" fillId="0" borderId="15" xfId="0" applyFont="1" applyBorder="1" applyAlignment="1" applyProtection="1">
      <alignment vertical="top" wrapText="1"/>
      <protection locked="0"/>
    </xf>
    <xf numFmtId="2" fontId="42" fillId="0" borderId="13" xfId="0" applyNumberFormat="1" applyFont="1" applyBorder="1" applyAlignment="1">
      <alignment horizontal="right"/>
    </xf>
    <xf numFmtId="0" fontId="31" fillId="0" borderId="64" xfId="5" applyFont="1" applyFill="1" applyBorder="1" applyAlignment="1">
      <alignment horizontal="left" wrapText="1"/>
    </xf>
    <xf numFmtId="165" fontId="13" fillId="0" borderId="14" xfId="0" applyNumberFormat="1" applyFont="1" applyFill="1" applyBorder="1" applyAlignment="1" applyProtection="1">
      <alignment horizontal="center" vertical="center" wrapText="1"/>
      <protection hidden="1"/>
    </xf>
    <xf numFmtId="0" fontId="13" fillId="0" borderId="5" xfId="0" applyFont="1" applyBorder="1" applyAlignment="1" applyProtection="1">
      <alignment horizontal="center" vertical="justify" wrapText="1"/>
      <protection hidden="1"/>
    </xf>
    <xf numFmtId="0" fontId="31" fillId="0" borderId="0" xfId="5" applyFont="1" applyFill="1" applyAlignment="1">
      <alignment horizontal="left" vertical="center"/>
    </xf>
    <xf numFmtId="0" fontId="31" fillId="0" borderId="0" xfId="5" applyFont="1" applyFill="1" applyAlignment="1">
      <alignment horizontal="left" wrapText="1"/>
    </xf>
    <xf numFmtId="0" fontId="31" fillId="0" borderId="0" xfId="5" applyFill="1"/>
    <xf numFmtId="165" fontId="13" fillId="0" borderId="7" xfId="0" applyNumberFormat="1" applyFont="1" applyBorder="1" applyAlignment="1" applyProtection="1">
      <alignment vertical="center" wrapText="1"/>
      <protection hidden="1"/>
    </xf>
    <xf numFmtId="0" fontId="45" fillId="0" borderId="5" xfId="0" applyFont="1" applyBorder="1" applyAlignment="1" applyProtection="1">
      <alignment horizontal="left" vertical="top"/>
      <protection hidden="1"/>
    </xf>
    <xf numFmtId="0" fontId="45" fillId="0" borderId="2" xfId="0" applyFont="1" applyBorder="1" applyAlignment="1" applyProtection="1">
      <alignment horizontal="left" vertical="top"/>
      <protection hidden="1"/>
    </xf>
    <xf numFmtId="3" fontId="47" fillId="0" borderId="7" xfId="0" applyNumberFormat="1" applyFont="1" applyFill="1" applyBorder="1" applyAlignment="1" applyProtection="1">
      <alignment horizontal="center" vertical="center"/>
      <protection locked="0"/>
    </xf>
    <xf numFmtId="0" fontId="3" fillId="0" borderId="8" xfId="0" applyFont="1" applyBorder="1" applyAlignment="1" applyProtection="1">
      <alignment vertical="center" wrapText="1"/>
      <protection hidden="1"/>
    </xf>
    <xf numFmtId="0" fontId="6" fillId="0" borderId="2" xfId="0" applyFont="1" applyFill="1" applyBorder="1" applyAlignment="1">
      <alignment vertical="top" wrapText="1"/>
    </xf>
    <xf numFmtId="0" fontId="0" fillId="0" borderId="37" xfId="0" applyFill="1" applyBorder="1"/>
    <xf numFmtId="0" fontId="0" fillId="0" borderId="38" xfId="0" applyFill="1" applyBorder="1"/>
    <xf numFmtId="0" fontId="0" fillId="0" borderId="0" xfId="0" applyFill="1" applyBorder="1" applyAlignment="1">
      <alignment horizontal="center"/>
    </xf>
    <xf numFmtId="0" fontId="6" fillId="0" borderId="38" xfId="0" applyFont="1" applyFill="1" applyBorder="1" applyAlignment="1">
      <alignment vertical="top" wrapText="1"/>
    </xf>
    <xf numFmtId="0" fontId="0" fillId="0" borderId="37" xfId="0" applyFill="1" applyBorder="1" applyAlignment="1">
      <alignment horizontal="center"/>
    </xf>
    <xf numFmtId="0" fontId="45" fillId="0" borderId="1" xfId="0" applyFont="1" applyBorder="1" applyAlignment="1" applyProtection="1">
      <alignment horizontal="left"/>
      <protection hidden="1"/>
    </xf>
    <xf numFmtId="0" fontId="13" fillId="0" borderId="7" xfId="0" applyFont="1" applyFill="1" applyBorder="1" applyAlignment="1" applyProtection="1">
      <alignment vertical="center" wrapText="1"/>
      <protection hidden="1"/>
    </xf>
    <xf numFmtId="0" fontId="13" fillId="0" borderId="11" xfId="0" applyFont="1" applyFill="1" applyBorder="1" applyAlignment="1" applyProtection="1">
      <alignment vertical="center" wrapText="1"/>
      <protection hidden="1"/>
    </xf>
    <xf numFmtId="0" fontId="3" fillId="0" borderId="13" xfId="0" applyFont="1" applyBorder="1" applyAlignment="1" applyProtection="1">
      <alignment vertical="center" wrapText="1"/>
      <protection hidden="1"/>
    </xf>
    <xf numFmtId="0" fontId="13" fillId="0" borderId="5" xfId="0" applyFont="1" applyBorder="1" applyAlignment="1" applyProtection="1">
      <alignment vertical="top" wrapText="1"/>
      <protection hidden="1"/>
    </xf>
    <xf numFmtId="0" fontId="2" fillId="0" borderId="5" xfId="0" applyFont="1" applyFill="1" applyBorder="1" applyAlignment="1" applyProtection="1">
      <alignment vertical="top" wrapText="1"/>
      <protection hidden="1"/>
    </xf>
    <xf numFmtId="0" fontId="6" fillId="0" borderId="18" xfId="0" applyFont="1" applyFill="1" applyBorder="1" applyAlignment="1">
      <alignment horizontal="left" vertical="top" wrapText="1"/>
    </xf>
    <xf numFmtId="0" fontId="6" fillId="0" borderId="16" xfId="0" applyFont="1" applyFill="1" applyBorder="1" applyAlignment="1">
      <alignment vertical="top" wrapText="1"/>
    </xf>
    <xf numFmtId="49" fontId="6" fillId="0" borderId="14" xfId="0" applyNumberFormat="1" applyFont="1" applyFill="1" applyBorder="1" applyAlignment="1">
      <alignment horizontal="right" vertical="top" wrapText="1"/>
    </xf>
    <xf numFmtId="0" fontId="0" fillId="0" borderId="29" xfId="0" applyFill="1" applyBorder="1" applyAlignment="1"/>
    <xf numFmtId="0" fontId="6" fillId="0" borderId="29" xfId="0" applyFont="1" applyFill="1" applyBorder="1" applyAlignment="1">
      <alignment vertical="top" wrapText="1"/>
    </xf>
    <xf numFmtId="0" fontId="2" fillId="0" borderId="20" xfId="0" applyFont="1" applyBorder="1" applyAlignment="1">
      <alignment horizontal="center"/>
    </xf>
    <xf numFmtId="0" fontId="0" fillId="0" borderId="7" xfId="0" applyFont="1" applyBorder="1" applyAlignment="1">
      <alignment horizontal="center"/>
    </xf>
    <xf numFmtId="0" fontId="0" fillId="0" borderId="11" xfId="0" applyFont="1" applyBorder="1" applyAlignment="1">
      <alignment horizontal="center"/>
    </xf>
    <xf numFmtId="3" fontId="0" fillId="0" borderId="11" xfId="0" applyNumberFormat="1" applyFont="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3" fontId="47" fillId="2" borderId="5" xfId="0" applyNumberFormat="1" applyFont="1" applyFill="1" applyBorder="1" applyAlignment="1" applyProtection="1">
      <alignment horizontal="center" vertical="center"/>
      <protection locked="0"/>
    </xf>
    <xf numFmtId="166" fontId="0" fillId="2" borderId="5" xfId="3" applyNumberFormat="1" applyFont="1" applyFill="1" applyBorder="1" applyAlignment="1" applyProtection="1">
      <alignment horizontal="center" vertical="center"/>
      <protection locked="0"/>
    </xf>
    <xf numFmtId="1" fontId="31" fillId="2" borderId="13" xfId="6" applyNumberFormat="1" applyFont="1" applyFill="1" applyBorder="1" applyAlignment="1" applyProtection="1">
      <alignment horizontal="center" vertical="center"/>
      <protection locked="0" hidden="1"/>
    </xf>
    <xf numFmtId="10" fontId="31" fillId="2" borderId="13" xfId="6" applyNumberFormat="1" applyFont="1" applyFill="1" applyBorder="1" applyAlignment="1" applyProtection="1">
      <alignment horizontal="center" vertical="center"/>
      <protection hidden="1"/>
    </xf>
    <xf numFmtId="9" fontId="31" fillId="2" borderId="13" xfId="6" applyNumberFormat="1" applyFont="1" applyFill="1" applyBorder="1" applyAlignment="1" applyProtection="1">
      <alignment horizontal="center" vertical="center"/>
      <protection locked="0" hidden="1"/>
    </xf>
    <xf numFmtId="37" fontId="0" fillId="2" borderId="5" xfId="3" applyNumberFormat="1" applyFont="1" applyFill="1" applyBorder="1" applyAlignment="1" applyProtection="1">
      <alignment horizontal="center" vertical="center"/>
      <protection locked="0"/>
    </xf>
    <xf numFmtId="1" fontId="0" fillId="2" borderId="5" xfId="3" applyNumberFormat="1" applyFont="1" applyFill="1" applyBorder="1" applyAlignment="1" applyProtection="1">
      <alignment horizontal="center" vertical="center"/>
      <protection locked="0"/>
    </xf>
    <xf numFmtId="9" fontId="0" fillId="2" borderId="5" xfId="7" applyNumberFormat="1" applyFont="1" applyFill="1" applyBorder="1" applyAlignment="1" applyProtection="1">
      <alignment horizontal="center" vertical="center"/>
      <protection locked="0"/>
    </xf>
    <xf numFmtId="9" fontId="31" fillId="2" borderId="18" xfId="6" applyNumberFormat="1" applyFont="1" applyFill="1" applyBorder="1" applyAlignment="1" applyProtection="1">
      <alignment horizontal="center" vertical="center"/>
      <protection locked="0"/>
    </xf>
    <xf numFmtId="165" fontId="0" fillId="0" borderId="19" xfId="0" applyNumberFormat="1" applyFill="1" applyBorder="1"/>
    <xf numFmtId="49" fontId="0" fillId="0" borderId="0" xfId="0" applyNumberFormat="1" applyBorder="1"/>
    <xf numFmtId="1" fontId="0" fillId="0" borderId="17" xfId="0" applyNumberFormat="1" applyFill="1" applyBorder="1" applyAlignment="1">
      <alignment horizontal="center"/>
    </xf>
    <xf numFmtId="1" fontId="0" fillId="0" borderId="0" xfId="6" applyNumberFormat="1" applyFont="1" applyFill="1" applyBorder="1"/>
    <xf numFmtId="9" fontId="0" fillId="0" borderId="20" xfId="6" applyNumberFormat="1" applyFont="1" applyFill="1" applyBorder="1"/>
    <xf numFmtId="9" fontId="0" fillId="0" borderId="0" xfId="6" applyNumberFormat="1" applyFont="1" applyFill="1" applyBorder="1"/>
    <xf numFmtId="1" fontId="0" fillId="0" borderId="0" xfId="0" applyNumberFormat="1" applyFill="1" applyBorder="1"/>
    <xf numFmtId="9" fontId="31" fillId="0" borderId="65" xfId="6" applyFill="1" applyBorder="1" applyAlignment="1">
      <alignment horizontal="right"/>
    </xf>
    <xf numFmtId="0" fontId="13" fillId="2" borderId="8" xfId="0" applyFont="1" applyFill="1" applyBorder="1" applyAlignment="1" applyProtection="1">
      <alignment horizontal="left" vertical="top" wrapText="1"/>
      <protection locked="0"/>
    </xf>
    <xf numFmtId="0" fontId="0" fillId="2" borderId="8" xfId="0" applyFont="1" applyFill="1" applyBorder="1" applyAlignment="1" applyProtection="1">
      <alignment horizontal="left" vertical="top" wrapText="1"/>
      <protection locked="0"/>
    </xf>
    <xf numFmtId="0" fontId="0" fillId="2" borderId="5" xfId="0" applyFont="1" applyFill="1" applyBorder="1" applyAlignment="1" applyProtection="1">
      <alignment horizontal="left" vertical="top" wrapText="1"/>
      <protection locked="0"/>
    </xf>
    <xf numFmtId="167" fontId="4" fillId="2" borderId="5" xfId="1" applyNumberFormat="1" applyFont="1" applyFill="1" applyBorder="1" applyAlignment="1" applyProtection="1">
      <alignment horizontal="center" vertical="center"/>
      <protection locked="0" hidden="1"/>
    </xf>
    <xf numFmtId="3" fontId="47" fillId="2" borderId="5" xfId="0" applyNumberFormat="1" applyFont="1" applyFill="1" applyBorder="1" applyAlignment="1" applyProtection="1">
      <alignment horizontal="left" vertical="top"/>
      <protection locked="0"/>
    </xf>
    <xf numFmtId="0" fontId="13" fillId="2" borderId="15" xfId="0" applyFont="1" applyFill="1" applyBorder="1" applyAlignment="1" applyProtection="1">
      <alignment horizontal="left" vertical="top" wrapText="1"/>
      <protection locked="0"/>
    </xf>
    <xf numFmtId="165" fontId="0" fillId="0" borderId="14" xfId="0" applyNumberFormat="1" applyFill="1" applyBorder="1"/>
    <xf numFmtId="165" fontId="0" fillId="0" borderId="29" xfId="0" applyNumberFormat="1" applyFill="1" applyBorder="1"/>
    <xf numFmtId="0" fontId="6" fillId="0" borderId="9" xfId="0" applyFont="1" applyFill="1" applyBorder="1" applyAlignment="1">
      <alignment vertical="top" wrapText="1"/>
    </xf>
    <xf numFmtId="165" fontId="0" fillId="0" borderId="9" xfId="0" applyNumberFormat="1" applyFill="1" applyBorder="1"/>
    <xf numFmtId="0" fontId="5" fillId="0" borderId="16" xfId="0" applyFont="1" applyBorder="1" applyProtection="1"/>
    <xf numFmtId="2" fontId="5" fillId="0" borderId="13" xfId="0" applyNumberFormat="1" applyFont="1" applyBorder="1" applyAlignment="1" applyProtection="1">
      <alignment horizontal="center"/>
    </xf>
    <xf numFmtId="2" fontId="5" fillId="0" borderId="13" xfId="0" applyNumberFormat="1" applyFont="1" applyBorder="1" applyAlignment="1">
      <alignment horizontal="center"/>
    </xf>
    <xf numFmtId="0" fontId="4" fillId="0" borderId="13" xfId="0" applyFont="1" applyBorder="1" applyAlignment="1" applyProtection="1">
      <alignment horizontal="left" vertical="top"/>
      <protection hidden="1"/>
    </xf>
    <xf numFmtId="1" fontId="4" fillId="0" borderId="1" xfId="0" applyNumberFormat="1" applyFont="1" applyBorder="1" applyAlignment="1" applyProtection="1">
      <alignment horizontal="center" vertical="top"/>
      <protection hidden="1"/>
    </xf>
    <xf numFmtId="1" fontId="4" fillId="0" borderId="2" xfId="0" applyNumberFormat="1" applyFont="1" applyBorder="1" applyAlignment="1" applyProtection="1">
      <alignment horizontal="center" vertical="top"/>
      <protection hidden="1"/>
    </xf>
    <xf numFmtId="1" fontId="4" fillId="0" borderId="8" xfId="0" applyNumberFormat="1" applyFont="1" applyBorder="1" applyAlignment="1" applyProtection="1">
      <alignment horizontal="center" vertical="top"/>
      <protection hidden="1"/>
    </xf>
    <xf numFmtId="0" fontId="18" fillId="0" borderId="0" xfId="0" applyFont="1" applyAlignment="1" applyProtection="1">
      <alignment horizontal="center"/>
      <protection hidden="1"/>
    </xf>
    <xf numFmtId="0" fontId="12" fillId="0" borderId="0" xfId="4" applyFont="1" applyBorder="1" applyAlignment="1" applyProtection="1">
      <alignment horizontal="right" vertical="center"/>
      <protection locked="0" hidden="1"/>
    </xf>
    <xf numFmtId="0" fontId="2" fillId="0" borderId="39" xfId="0" applyFont="1" applyBorder="1" applyAlignment="1" applyProtection="1">
      <alignment horizontal="left" vertical="top"/>
      <protection hidden="1"/>
    </xf>
    <xf numFmtId="0" fontId="2" fillId="0" borderId="40" xfId="0" applyFont="1" applyBorder="1" applyAlignment="1" applyProtection="1">
      <alignment horizontal="left" vertical="top"/>
      <protection hidden="1"/>
    </xf>
    <xf numFmtId="0" fontId="22" fillId="2" borderId="41" xfId="4" applyFill="1" applyBorder="1" applyAlignment="1" applyProtection="1">
      <alignment horizontal="left" vertical="top"/>
      <protection locked="0" hidden="1"/>
    </xf>
    <xf numFmtId="0" fontId="0" fillId="2" borderId="25" xfId="0" applyFont="1" applyFill="1" applyBorder="1" applyAlignment="1" applyProtection="1">
      <alignment horizontal="left" vertical="top"/>
      <protection locked="0" hidden="1"/>
    </xf>
    <xf numFmtId="0" fontId="51" fillId="0" borderId="9" xfId="0" applyFont="1" applyBorder="1" applyAlignment="1" applyProtection="1">
      <alignment horizontal="right" vertical="center" wrapText="1"/>
      <protection hidden="1"/>
    </xf>
    <xf numFmtId="0" fontId="51" fillId="0" borderId="10" xfId="0" applyFont="1" applyBorder="1" applyAlignment="1" applyProtection="1">
      <alignment horizontal="right" vertical="center" wrapText="1"/>
      <protection hidden="1"/>
    </xf>
    <xf numFmtId="0" fontId="3" fillId="0" borderId="42" xfId="0" applyFont="1" applyBorder="1" applyAlignment="1" applyProtection="1">
      <alignment horizontal="left" vertical="top"/>
      <protection hidden="1"/>
    </xf>
    <xf numFmtId="0" fontId="0" fillId="2" borderId="42" xfId="0" applyFill="1" applyBorder="1" applyAlignment="1" applyProtection="1">
      <alignment horizontal="left" vertical="top"/>
      <protection locked="0" hidden="1"/>
    </xf>
    <xf numFmtId="0" fontId="2" fillId="0" borderId="43" xfId="0" applyFont="1" applyBorder="1" applyAlignment="1" applyProtection="1">
      <alignment horizontal="left" vertical="top"/>
      <protection hidden="1"/>
    </xf>
    <xf numFmtId="0" fontId="2" fillId="0" borderId="44" xfId="0" applyFont="1" applyBorder="1" applyAlignment="1" applyProtection="1">
      <alignment horizontal="left" vertical="top"/>
      <protection hidden="1"/>
    </xf>
    <xf numFmtId="0" fontId="0" fillId="2" borderId="45" xfId="0" applyFill="1" applyBorder="1" applyAlignment="1" applyProtection="1">
      <alignment horizontal="left" vertical="top"/>
      <protection locked="0" hidden="1"/>
    </xf>
    <xf numFmtId="0" fontId="0" fillId="2" borderId="30" xfId="0" applyFont="1" applyFill="1" applyBorder="1" applyAlignment="1" applyProtection="1">
      <alignment horizontal="left" vertical="top"/>
      <protection locked="0" hidden="1"/>
    </xf>
    <xf numFmtId="0" fontId="2" fillId="0" borderId="46" xfId="0" applyFont="1" applyBorder="1" applyAlignment="1" applyProtection="1">
      <alignment horizontal="left" vertical="top"/>
      <protection hidden="1"/>
    </xf>
    <xf numFmtId="0" fontId="2" fillId="0" borderId="47" xfId="0" applyFont="1" applyBorder="1" applyAlignment="1" applyProtection="1">
      <alignment horizontal="left" vertical="top"/>
      <protection hidden="1"/>
    </xf>
    <xf numFmtId="0" fontId="0" fillId="2" borderId="48" xfId="0" applyFill="1" applyBorder="1" applyAlignment="1" applyProtection="1">
      <alignment horizontal="left" vertical="top"/>
      <protection locked="0" hidden="1"/>
    </xf>
    <xf numFmtId="0" fontId="0" fillId="2" borderId="38" xfId="0" applyFont="1" applyFill="1" applyBorder="1" applyAlignment="1" applyProtection="1">
      <alignment horizontal="left" vertical="top"/>
      <protection locked="0" hidden="1"/>
    </xf>
    <xf numFmtId="0" fontId="2" fillId="0" borderId="46" xfId="0" applyFont="1" applyBorder="1" applyAlignment="1" applyProtection="1">
      <alignment horizontal="left" vertical="center"/>
      <protection hidden="1"/>
    </xf>
    <xf numFmtId="0" fontId="2" fillId="0" borderId="47" xfId="0" applyFont="1" applyBorder="1" applyAlignment="1" applyProtection="1">
      <alignment horizontal="left" vertical="center"/>
      <protection hidden="1"/>
    </xf>
    <xf numFmtId="0" fontId="0" fillId="2" borderId="48" xfId="0" applyFont="1" applyFill="1" applyBorder="1" applyAlignment="1" applyProtection="1">
      <alignment horizontal="left" vertical="top"/>
      <protection locked="0" hidden="1"/>
    </xf>
    <xf numFmtId="0" fontId="2" fillId="0" borderId="39" xfId="0" applyFont="1" applyBorder="1" applyAlignment="1" applyProtection="1">
      <alignment horizontal="left" vertical="center"/>
      <protection hidden="1"/>
    </xf>
    <xf numFmtId="0" fontId="2" fillId="0" borderId="40" xfId="0" applyFont="1" applyBorder="1" applyAlignment="1" applyProtection="1">
      <alignment horizontal="left" vertical="center"/>
      <protection hidden="1"/>
    </xf>
    <xf numFmtId="0" fontId="0" fillId="2" borderId="49" xfId="0" applyFont="1" applyFill="1" applyBorder="1" applyAlignment="1" applyProtection="1">
      <alignment horizontal="left" vertical="top"/>
      <protection locked="0" hidden="1"/>
    </xf>
    <xf numFmtId="0" fontId="0" fillId="2" borderId="23" xfId="0" applyFont="1" applyFill="1" applyBorder="1" applyAlignment="1" applyProtection="1">
      <alignment horizontal="left" vertical="top"/>
      <protection locked="0" hidden="1"/>
    </xf>
    <xf numFmtId="0" fontId="0" fillId="2" borderId="38" xfId="0" applyFill="1" applyBorder="1" applyAlignment="1" applyProtection="1">
      <alignment horizontal="left" vertical="top"/>
      <protection locked="0" hidden="1"/>
    </xf>
    <xf numFmtId="0" fontId="19" fillId="0" borderId="9" xfId="4" applyFont="1" applyBorder="1" applyAlignment="1" applyProtection="1">
      <alignment horizontal="left" vertical="center" wrapText="1"/>
      <protection locked="0" hidden="1"/>
    </xf>
    <xf numFmtId="0" fontId="19" fillId="0" borderId="19" xfId="4" applyFont="1" applyBorder="1" applyAlignment="1" applyProtection="1">
      <alignment horizontal="left" wrapText="1"/>
      <protection locked="0" hidden="1"/>
    </xf>
    <xf numFmtId="0" fontId="2" fillId="0" borderId="43" xfId="0" applyFont="1" applyBorder="1" applyAlignment="1" applyProtection="1">
      <alignment horizontal="left" vertical="center"/>
      <protection hidden="1"/>
    </xf>
    <xf numFmtId="0" fontId="2" fillId="0" borderId="44" xfId="0" applyFont="1" applyBorder="1" applyAlignment="1" applyProtection="1">
      <alignment horizontal="left" vertical="center"/>
      <protection hidden="1"/>
    </xf>
    <xf numFmtId="0" fontId="0" fillId="2" borderId="15" xfId="0" applyFont="1" applyFill="1" applyBorder="1" applyAlignment="1" applyProtection="1">
      <alignment horizontal="left" vertical="top"/>
      <protection locked="0" hidden="1"/>
    </xf>
    <xf numFmtId="0" fontId="19" fillId="0" borderId="0" xfId="4" applyFont="1" applyBorder="1" applyAlignment="1" applyProtection="1">
      <alignment horizontal="right" vertical="center"/>
      <protection locked="0" hidden="1"/>
    </xf>
    <xf numFmtId="0" fontId="2" fillId="0" borderId="43" xfId="0" applyFont="1" applyBorder="1" applyAlignment="1" applyProtection="1">
      <alignment horizontal="left"/>
      <protection hidden="1"/>
    </xf>
    <xf numFmtId="0" fontId="2" fillId="0" borderId="30" xfId="0" applyFont="1" applyBorder="1" applyAlignment="1" applyProtection="1">
      <alignment horizontal="left"/>
      <protection hidden="1"/>
    </xf>
    <xf numFmtId="0" fontId="14" fillId="0" borderId="39" xfId="0" applyFont="1" applyBorder="1" applyAlignment="1" applyProtection="1">
      <alignment horizontal="left"/>
      <protection hidden="1"/>
    </xf>
    <xf numFmtId="0" fontId="14" fillId="0" borderId="25" xfId="0" applyFont="1" applyBorder="1" applyAlignment="1" applyProtection="1">
      <alignment horizontal="left"/>
      <protection hidden="1"/>
    </xf>
    <xf numFmtId="0" fontId="13" fillId="0" borderId="7" xfId="0" applyFont="1" applyBorder="1" applyAlignment="1" applyProtection="1">
      <alignment horizontal="center" vertical="center" wrapText="1"/>
      <protection hidden="1"/>
    </xf>
    <xf numFmtId="0" fontId="13" fillId="0" borderId="11" xfId="0" applyFont="1" applyBorder="1" applyAlignment="1" applyProtection="1">
      <alignment horizontal="center" vertical="center" wrapText="1"/>
      <protection hidden="1"/>
    </xf>
    <xf numFmtId="0" fontId="13" fillId="0" borderId="7" xfId="0" applyFont="1" applyBorder="1" applyAlignment="1" applyProtection="1">
      <alignment horizontal="left" vertical="center" wrapText="1"/>
      <protection hidden="1"/>
    </xf>
    <xf numFmtId="0" fontId="13" fillId="0" borderId="11" xfId="0" applyFont="1" applyBorder="1" applyAlignment="1" applyProtection="1">
      <alignment horizontal="left" vertical="center" wrapText="1"/>
      <protection hidden="1"/>
    </xf>
    <xf numFmtId="0" fontId="0" fillId="0" borderId="29" xfId="0" applyFont="1" applyBorder="1" applyAlignment="1" applyProtection="1">
      <alignment horizontal="left"/>
      <protection hidden="1"/>
    </xf>
    <xf numFmtId="0" fontId="0" fillId="0" borderId="0" xfId="0" applyFont="1" applyAlignment="1" applyProtection="1">
      <alignment horizontal="left"/>
      <protection hidden="1"/>
    </xf>
    <xf numFmtId="0" fontId="13" fillId="0" borderId="7" xfId="0" applyFont="1" applyBorder="1" applyAlignment="1" applyProtection="1">
      <alignment horizontal="center" vertical="top" wrapText="1"/>
      <protection hidden="1"/>
    </xf>
    <xf numFmtId="0" fontId="13" fillId="0" borderId="13" xfId="0" applyFont="1" applyBorder="1" applyAlignment="1" applyProtection="1">
      <alignment horizontal="center" vertical="top" wrapText="1"/>
      <protection hidden="1"/>
    </xf>
    <xf numFmtId="0" fontId="13" fillId="0" borderId="13" xfId="0" applyFont="1" applyBorder="1" applyAlignment="1" applyProtection="1">
      <alignment horizontal="center" vertical="center" wrapText="1"/>
      <protection hidden="1"/>
    </xf>
    <xf numFmtId="0" fontId="13" fillId="0" borderId="7" xfId="0" applyFont="1" applyFill="1" applyBorder="1" applyAlignment="1" applyProtection="1">
      <alignment horizontal="center" vertical="center" wrapText="1"/>
      <protection hidden="1"/>
    </xf>
    <xf numFmtId="0" fontId="0" fillId="0" borderId="13" xfId="0" applyFill="1" applyBorder="1" applyAlignment="1">
      <alignment horizontal="center"/>
    </xf>
    <xf numFmtId="0" fontId="13" fillId="0" borderId="7" xfId="0" applyFont="1" applyBorder="1" applyAlignment="1" applyProtection="1">
      <alignment vertical="center" wrapText="1"/>
      <protection hidden="1"/>
    </xf>
    <xf numFmtId="0" fontId="0" fillId="0" borderId="13" xfId="0" applyBorder="1" applyAlignment="1">
      <alignment vertical="center" wrapText="1"/>
    </xf>
    <xf numFmtId="0" fontId="2" fillId="0" borderId="7" xfId="0" applyFont="1" applyBorder="1" applyAlignment="1" applyProtection="1">
      <alignment horizontal="left" vertical="center" wrapText="1"/>
      <protection hidden="1"/>
    </xf>
    <xf numFmtId="0" fontId="2" fillId="0" borderId="13" xfId="0" applyFont="1" applyBorder="1" applyAlignment="1" applyProtection="1">
      <alignment horizontal="left" vertical="center" wrapText="1"/>
      <protection hidden="1"/>
    </xf>
    <xf numFmtId="0" fontId="2" fillId="0" borderId="30" xfId="0" applyFont="1" applyBorder="1" applyAlignment="1" applyProtection="1">
      <alignment horizontal="left" vertical="center"/>
      <protection hidden="1"/>
    </xf>
    <xf numFmtId="0" fontId="14" fillId="0" borderId="39" xfId="0" applyFont="1" applyBorder="1" applyAlignment="1" applyProtection="1">
      <alignment horizontal="left" vertical="center"/>
      <protection hidden="1"/>
    </xf>
    <xf numFmtId="0" fontId="14" fillId="0" borderId="25" xfId="0" applyFont="1" applyBorder="1" applyAlignment="1" applyProtection="1">
      <alignment horizontal="left" vertical="center"/>
      <protection hidden="1"/>
    </xf>
    <xf numFmtId="0" fontId="42" fillId="0" borderId="0" xfId="0" applyFont="1" applyBorder="1" applyAlignment="1">
      <alignment horizontal="left"/>
    </xf>
    <xf numFmtId="165" fontId="13" fillId="0" borderId="7" xfId="0" applyNumberFormat="1" applyFont="1" applyFill="1" applyBorder="1" applyAlignment="1" applyProtection="1">
      <alignment horizontal="center" vertical="center" wrapText="1"/>
      <protection hidden="1"/>
    </xf>
    <xf numFmtId="0" fontId="0" fillId="0" borderId="13" xfId="0" applyBorder="1" applyAlignment="1">
      <alignment horizontal="center" vertical="center" wrapText="1"/>
    </xf>
    <xf numFmtId="165" fontId="13" fillId="0" borderId="13" xfId="0" applyNumberFormat="1" applyFont="1" applyFill="1" applyBorder="1" applyAlignment="1" applyProtection="1">
      <alignment horizontal="center" vertical="center" wrapText="1"/>
      <protection hidden="1"/>
    </xf>
    <xf numFmtId="0" fontId="0" fillId="0" borderId="11" xfId="0" applyBorder="1" applyAlignment="1">
      <alignment horizontal="center" vertical="center" wrapText="1"/>
    </xf>
    <xf numFmtId="0" fontId="0" fillId="0" borderId="0" xfId="5" applyFont="1" applyBorder="1" applyAlignment="1" applyProtection="1">
      <alignment horizontal="left"/>
    </xf>
    <xf numFmtId="0" fontId="3" fillId="0" borderId="9" xfId="0" applyFont="1" applyBorder="1" applyAlignment="1" applyProtection="1">
      <alignment horizontal="left" vertical="center" wrapText="1"/>
      <protection hidden="1"/>
    </xf>
    <xf numFmtId="0" fontId="3" fillId="0" borderId="10" xfId="0" applyFont="1" applyBorder="1" applyAlignment="1" applyProtection="1">
      <alignment horizontal="left" vertical="center" wrapText="1"/>
      <protection hidden="1"/>
    </xf>
    <xf numFmtId="0" fontId="3" fillId="0" borderId="19" xfId="0" applyFont="1" applyBorder="1" applyAlignment="1" applyProtection="1">
      <alignment horizontal="left" vertical="center" wrapText="1"/>
      <protection hidden="1"/>
    </xf>
    <xf numFmtId="0" fontId="13" fillId="0" borderId="43" xfId="0" applyFont="1" applyBorder="1" applyAlignment="1" applyProtection="1">
      <alignment horizontal="left" vertical="center" wrapText="1"/>
      <protection hidden="1"/>
    </xf>
    <xf numFmtId="0" fontId="13" fillId="0" borderId="50" xfId="0" applyFont="1" applyBorder="1" applyAlignment="1" applyProtection="1">
      <alignment horizontal="left" vertical="center" wrapText="1"/>
      <protection hidden="1"/>
    </xf>
    <xf numFmtId="0" fontId="13" fillId="0" borderId="30" xfId="0" applyFont="1" applyBorder="1" applyAlignment="1" applyProtection="1">
      <alignment horizontal="left" vertical="center" wrapText="1"/>
      <protection hidden="1"/>
    </xf>
    <xf numFmtId="0" fontId="3" fillId="0" borderId="39" xfId="0" applyFont="1" applyFill="1" applyBorder="1" applyAlignment="1" applyProtection="1">
      <alignment horizontal="left" vertical="center" wrapText="1"/>
      <protection hidden="1"/>
    </xf>
    <xf numFmtId="0" fontId="3" fillId="0" borderId="12" xfId="0" applyFont="1" applyFill="1" applyBorder="1" applyAlignment="1" applyProtection="1">
      <alignment horizontal="left" vertical="center" wrapText="1"/>
      <protection hidden="1"/>
    </xf>
    <xf numFmtId="0" fontId="3" fillId="0" borderId="25" xfId="0" applyFont="1" applyFill="1" applyBorder="1" applyAlignment="1" applyProtection="1">
      <alignment horizontal="left" vertical="center" wrapText="1"/>
      <protection hidden="1"/>
    </xf>
    <xf numFmtId="0" fontId="43" fillId="0" borderId="17" xfId="0" applyFont="1" applyBorder="1" applyAlignment="1" applyProtection="1">
      <alignment horizontal="left" vertical="top" wrapText="1"/>
      <protection hidden="1"/>
    </xf>
    <xf numFmtId="0" fontId="2" fillId="0" borderId="50" xfId="0" applyFont="1" applyBorder="1" applyAlignment="1" applyProtection="1">
      <alignment horizontal="left" vertical="center"/>
      <protection hidden="1"/>
    </xf>
    <xf numFmtId="0" fontId="0" fillId="0" borderId="9" xfId="5" applyFont="1" applyBorder="1" applyAlignment="1" applyProtection="1">
      <alignment horizontal="left"/>
    </xf>
    <xf numFmtId="0" fontId="0" fillId="0" borderId="10" xfId="5" applyFont="1" applyBorder="1" applyAlignment="1" applyProtection="1">
      <alignment horizontal="left"/>
    </xf>
    <xf numFmtId="0" fontId="0" fillId="0" borderId="19" xfId="5" applyFont="1" applyBorder="1" applyAlignment="1" applyProtection="1">
      <alignment horizontal="left"/>
    </xf>
    <xf numFmtId="0" fontId="14" fillId="0" borderId="12" xfId="0" applyFont="1" applyBorder="1" applyAlignment="1" applyProtection="1">
      <alignment horizontal="left"/>
      <protection hidden="1"/>
    </xf>
    <xf numFmtId="165" fontId="48" fillId="0" borderId="7" xfId="0" applyNumberFormat="1" applyFont="1" applyFill="1" applyBorder="1" applyAlignment="1" applyProtection="1">
      <alignment horizontal="center" vertical="center" wrapText="1"/>
      <protection hidden="1"/>
    </xf>
    <xf numFmtId="165" fontId="48" fillId="0" borderId="11" xfId="0" applyNumberFormat="1" applyFont="1" applyFill="1" applyBorder="1" applyAlignment="1" applyProtection="1">
      <alignment horizontal="center" vertical="center" wrapText="1"/>
      <protection hidden="1"/>
    </xf>
    <xf numFmtId="165" fontId="48" fillId="0" borderId="13" xfId="0" applyNumberFormat="1" applyFont="1" applyFill="1" applyBorder="1" applyAlignment="1" applyProtection="1">
      <alignment horizontal="center" vertical="center" wrapText="1"/>
      <protection hidden="1"/>
    </xf>
    <xf numFmtId="0" fontId="52" fillId="0" borderId="9" xfId="0" applyFont="1" applyFill="1" applyBorder="1" applyAlignment="1" applyProtection="1">
      <alignment horizontal="center" vertical="center" wrapText="1"/>
      <protection hidden="1"/>
    </xf>
    <xf numFmtId="0" fontId="52" fillId="0" borderId="10" xfId="0" applyFont="1" applyFill="1" applyBorder="1" applyAlignment="1" applyProtection="1">
      <alignment horizontal="center" vertical="center" wrapText="1"/>
      <protection hidden="1"/>
    </xf>
    <xf numFmtId="0" fontId="52" fillId="0" borderId="19" xfId="0" applyFont="1" applyFill="1" applyBorder="1" applyAlignment="1" applyProtection="1">
      <alignment horizontal="center" vertical="center" wrapText="1"/>
      <protection hidden="1"/>
    </xf>
    <xf numFmtId="0" fontId="13" fillId="0" borderId="14" xfId="0" applyFont="1" applyFill="1" applyBorder="1" applyAlignment="1" applyProtection="1">
      <alignment horizontal="left" vertical="center" wrapText="1"/>
      <protection hidden="1"/>
    </xf>
    <xf numFmtId="0" fontId="13" fillId="0" borderId="20" xfId="0" applyFont="1" applyFill="1" applyBorder="1" applyAlignment="1" applyProtection="1">
      <alignment horizontal="left" vertical="center" wrapText="1"/>
      <protection hidden="1"/>
    </xf>
    <xf numFmtId="0" fontId="13" fillId="0" borderId="15" xfId="0" applyFont="1" applyFill="1" applyBorder="1" applyAlignment="1" applyProtection="1">
      <alignment horizontal="left" vertical="center" wrapText="1"/>
      <protection hidden="1"/>
    </xf>
    <xf numFmtId="0" fontId="13" fillId="0" borderId="16" xfId="0" applyFont="1" applyFill="1" applyBorder="1" applyAlignment="1" applyProtection="1">
      <alignment horizontal="left" vertical="center" wrapText="1"/>
      <protection hidden="1"/>
    </xf>
    <xf numFmtId="0" fontId="13" fillId="0" borderId="17" xfId="0" applyFont="1" applyFill="1" applyBorder="1" applyAlignment="1" applyProtection="1">
      <alignment horizontal="left" vertical="center" wrapText="1"/>
      <protection hidden="1"/>
    </xf>
    <xf numFmtId="0" fontId="13" fillId="0" borderId="18" xfId="0" applyFont="1" applyFill="1" applyBorder="1" applyAlignment="1" applyProtection="1">
      <alignment horizontal="left" vertical="center" wrapText="1"/>
      <protection hidden="1"/>
    </xf>
    <xf numFmtId="0" fontId="52" fillId="0" borderId="9" xfId="0" applyFont="1" applyFill="1" applyBorder="1" applyAlignment="1" applyProtection="1">
      <alignment horizontal="left" vertical="center" wrapText="1"/>
      <protection hidden="1"/>
    </xf>
    <xf numFmtId="0" fontId="52" fillId="0" borderId="10" xfId="0" applyFont="1" applyFill="1" applyBorder="1" applyAlignment="1" applyProtection="1">
      <alignment horizontal="left" vertical="center" wrapText="1"/>
      <protection hidden="1"/>
    </xf>
    <xf numFmtId="0" fontId="52" fillId="0" borderId="19" xfId="0" applyFont="1" applyFill="1" applyBorder="1" applyAlignment="1" applyProtection="1">
      <alignment horizontal="left" vertical="center" wrapText="1"/>
      <protection hidden="1"/>
    </xf>
    <xf numFmtId="0" fontId="13" fillId="0" borderId="9" xfId="0" applyFont="1" applyFill="1" applyBorder="1" applyAlignment="1" applyProtection="1">
      <alignment horizontal="left" vertical="center" wrapText="1"/>
      <protection hidden="1"/>
    </xf>
    <xf numFmtId="0" fontId="13" fillId="0" borderId="10" xfId="0" applyFont="1" applyFill="1" applyBorder="1" applyAlignment="1" applyProtection="1">
      <alignment horizontal="left" vertical="center" wrapText="1"/>
      <protection hidden="1"/>
    </xf>
    <xf numFmtId="0" fontId="13" fillId="0" borderId="19" xfId="0" applyFont="1" applyFill="1" applyBorder="1" applyAlignment="1" applyProtection="1">
      <alignment horizontal="left" vertical="center" wrapText="1"/>
      <protection hidden="1"/>
    </xf>
    <xf numFmtId="0" fontId="0" fillId="0" borderId="9" xfId="5" applyFont="1" applyBorder="1" applyAlignment="1" applyProtection="1">
      <alignment horizontal="left" wrapText="1"/>
    </xf>
    <xf numFmtId="0" fontId="0" fillId="0" borderId="10" xfId="5" applyFont="1" applyBorder="1" applyAlignment="1" applyProtection="1">
      <alignment horizontal="left" wrapText="1"/>
    </xf>
    <xf numFmtId="0" fontId="0" fillId="0" borderId="19" xfId="5" applyFont="1" applyBorder="1" applyAlignment="1" applyProtection="1">
      <alignment horizontal="left" wrapText="1"/>
    </xf>
    <xf numFmtId="0" fontId="10" fillId="0" borderId="9" xfId="5" applyFont="1" applyFill="1" applyBorder="1" applyAlignment="1" applyProtection="1">
      <alignment horizontal="left" vertical="center" wrapText="1"/>
    </xf>
    <xf numFmtId="0" fontId="10" fillId="0" borderId="10" xfId="5" applyFont="1" applyFill="1" applyBorder="1" applyAlignment="1" applyProtection="1">
      <alignment horizontal="left" vertical="center" wrapText="1"/>
    </xf>
    <xf numFmtId="0" fontId="10" fillId="0" borderId="19" xfId="5" applyFont="1" applyFill="1" applyBorder="1" applyAlignment="1" applyProtection="1">
      <alignment horizontal="left" vertical="center" wrapText="1"/>
    </xf>
    <xf numFmtId="0" fontId="0" fillId="0" borderId="9" xfId="5" applyFont="1" applyFill="1" applyBorder="1" applyAlignment="1" applyProtection="1">
      <alignment horizontal="left" wrapText="1"/>
    </xf>
    <xf numFmtId="0" fontId="0" fillId="0" borderId="10" xfId="5" applyFont="1" applyFill="1" applyBorder="1" applyAlignment="1" applyProtection="1">
      <alignment horizontal="left" wrapText="1"/>
    </xf>
    <xf numFmtId="0" fontId="0" fillId="0" borderId="19" xfId="5" applyFont="1" applyFill="1" applyBorder="1" applyAlignment="1" applyProtection="1">
      <alignment horizontal="left" wrapText="1"/>
    </xf>
    <xf numFmtId="0" fontId="6" fillId="0" borderId="0" xfId="0" applyFont="1" applyFill="1" applyBorder="1" applyAlignment="1">
      <alignment horizontal="center" vertical="top" wrapText="1"/>
    </xf>
    <xf numFmtId="0" fontId="6" fillId="0" borderId="20"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19" xfId="0" applyFont="1" applyFill="1" applyBorder="1" applyAlignment="1">
      <alignment horizontal="center" vertical="top" wrapText="1"/>
    </xf>
    <xf numFmtId="0" fontId="2" fillId="0" borderId="17" xfId="0" applyFont="1" applyBorder="1" applyAlignment="1">
      <alignment horizontal="center"/>
    </xf>
  </cellXfs>
  <cellStyles count="8">
    <cellStyle name="Comma" xfId="1" builtinId="3"/>
    <cellStyle name="Currency" xfId="2" builtinId="4"/>
    <cellStyle name="Currency 2" xfId="3" xr:uid="{DE75E5BC-B613-4033-AAB7-050097876875}"/>
    <cellStyle name="Hyperlink" xfId="4" builtinId="8"/>
    <cellStyle name="Normal" xfId="0" builtinId="0"/>
    <cellStyle name="Normal 2" xfId="5" xr:uid="{25DC566E-02D2-475E-B0D3-40B3C22C9F75}"/>
    <cellStyle name="Percent" xfId="6" builtinId="5"/>
    <cellStyle name="Percent 2" xfId="7" xr:uid="{6208664D-42BF-4D6B-B20D-B3179845084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Lines="3" dropStyle="combo" dx="22" fmlaLink="'Choice Score'!$D$10" fmlaRange="'Choice Score'!$B$9:$B$11" sel="1" val="0"/>
</file>

<file path=xl/ctrlProps/ctrlProp10.xml><?xml version="1.0" encoding="utf-8"?>
<formControlPr xmlns="http://schemas.microsoft.com/office/spreadsheetml/2009/9/main" objectType="CheckBox" fmlaLink="'Choice Score'!$D$35" lockText="1"/>
</file>

<file path=xl/ctrlProps/ctrlProp11.xml><?xml version="1.0" encoding="utf-8"?>
<formControlPr xmlns="http://schemas.microsoft.com/office/spreadsheetml/2009/9/main" objectType="CheckBox" fmlaLink="'Choice Score'!$D$36" lockText="1"/>
</file>

<file path=xl/ctrlProps/ctrlProp12.xml><?xml version="1.0" encoding="utf-8"?>
<formControlPr xmlns="http://schemas.microsoft.com/office/spreadsheetml/2009/9/main" objectType="CheckBox" fmlaLink="'Choice Score'!$D$37" lockText="1"/>
</file>

<file path=xl/ctrlProps/ctrlProp13.xml><?xml version="1.0" encoding="utf-8"?>
<formControlPr xmlns="http://schemas.microsoft.com/office/spreadsheetml/2009/9/main" objectType="Drop" dropLines="5" dropStyle="combo" dx="22" fmlaLink="'Choice Score'!$D$39" fmlaRange="'Choice Score'!$B$38:$B$42" sel="1" val="0"/>
</file>

<file path=xl/ctrlProps/ctrlProp14.xml><?xml version="1.0" encoding="utf-8"?>
<formControlPr xmlns="http://schemas.microsoft.com/office/spreadsheetml/2009/9/main" objectType="CheckBox" fmlaLink="'Choice Score'!$D$43" lockText="1"/>
</file>

<file path=xl/ctrlProps/ctrlProp15.xml><?xml version="1.0" encoding="utf-8"?>
<formControlPr xmlns="http://schemas.microsoft.com/office/spreadsheetml/2009/9/main" objectType="CheckBox" fmlaLink="'Choice Score'!$D$30" lockText="1"/>
</file>

<file path=xl/ctrlProps/ctrlProp16.xml><?xml version="1.0" encoding="utf-8"?>
<formControlPr xmlns="http://schemas.microsoft.com/office/spreadsheetml/2009/9/main" objectType="CheckBox" fmlaLink="'Choice Score'!$D$31" lockText="1"/>
</file>

<file path=xl/ctrlProps/ctrlProp17.xml><?xml version="1.0" encoding="utf-8"?>
<formControlPr xmlns="http://schemas.microsoft.com/office/spreadsheetml/2009/9/main" objectType="CheckBox" fmlaLink="'Choice Score'!$D$32" lockText="1"/>
</file>

<file path=xl/ctrlProps/ctrlProp18.xml><?xml version="1.0" encoding="utf-8"?>
<formControlPr xmlns="http://schemas.microsoft.com/office/spreadsheetml/2009/9/main" objectType="CheckBox" fmlaLink="'Choice Score'!$D$33" lockText="1"/>
</file>

<file path=xl/ctrlProps/ctrlProp19.xml><?xml version="1.0" encoding="utf-8"?>
<formControlPr xmlns="http://schemas.microsoft.com/office/spreadsheetml/2009/9/main" objectType="CheckBox" fmlaLink="'Choice Score'!$D$34" lockText="1"/>
</file>

<file path=xl/ctrlProps/ctrlProp2.xml><?xml version="1.0" encoding="utf-8"?>
<formControlPr xmlns="http://schemas.microsoft.com/office/spreadsheetml/2009/9/main" objectType="Drop" dropLines="4" dropStyle="combo" dx="22" fmlaLink="'Choice Score'!$D$13" fmlaRange="'Choice Score'!$B$12:$B$15" sel="1" val="0"/>
</file>

<file path=xl/ctrlProps/ctrlProp20.xml><?xml version="1.0" encoding="utf-8"?>
<formControlPr xmlns="http://schemas.microsoft.com/office/spreadsheetml/2009/9/main" objectType="CheckBox" fmlaLink="'Choice Score'!$D$54" lockText="1"/>
</file>

<file path=xl/ctrlProps/ctrlProp21.xml><?xml version="1.0" encoding="utf-8"?>
<formControlPr xmlns="http://schemas.microsoft.com/office/spreadsheetml/2009/9/main" objectType="Drop" dropLines="5" dropStyle="combo" dx="22" fmlaLink="'Choice Score'!$D$46" fmlaRange="'Choice Score'!$B$45:$B$49" sel="1" val="0"/>
</file>

<file path=xl/ctrlProps/ctrlProp22.xml><?xml version="1.0" encoding="utf-8"?>
<formControlPr xmlns="http://schemas.microsoft.com/office/spreadsheetml/2009/9/main" objectType="Drop" dropLines="5" dropStyle="combo" dx="22" fmlaLink="'Choice Score'!$D$59" fmlaRange="'Choice Score'!$B$58:$B$61" sel="1" val="0"/>
</file>

<file path=xl/ctrlProps/ctrlProp23.xml><?xml version="1.0" encoding="utf-8"?>
<formControlPr xmlns="http://schemas.microsoft.com/office/spreadsheetml/2009/9/main" objectType="Drop" dropLines="5" dropStyle="combo" dx="22" fmlaLink="'Choice Score'!$D$68" fmlaRange="'Choice Score'!$B$67:$B$70" sel="1" val="0"/>
</file>

<file path=xl/ctrlProps/ctrlProp24.xml><?xml version="1.0" encoding="utf-8"?>
<formControlPr xmlns="http://schemas.microsoft.com/office/spreadsheetml/2009/9/main" objectType="Drop" dropLines="4" dropStyle="combo" dx="22" fmlaLink="'Choice Score'!$D$72" fmlaRange="'Choice Score'!$B$71:$B$74" sel="1" val="0"/>
</file>

<file path=xl/ctrlProps/ctrlProp25.xml><?xml version="1.0" encoding="utf-8"?>
<formControlPr xmlns="http://schemas.microsoft.com/office/spreadsheetml/2009/9/main" objectType="Drop" dropLines="4" dropStyle="combo" dx="22" fmlaLink="'Choice Score'!$D$76" fmlaRange="'Choice Score'!$B$75:$B$78" sel="1" val="0"/>
</file>

<file path=xl/ctrlProps/ctrlProp26.xml><?xml version="1.0" encoding="utf-8"?>
<formControlPr xmlns="http://schemas.microsoft.com/office/spreadsheetml/2009/9/main" objectType="CheckBox" fmlaLink="'Choice Score'!$D$55" lockText="1"/>
</file>

<file path=xl/ctrlProps/ctrlProp27.xml><?xml version="1.0" encoding="utf-8"?>
<formControlPr xmlns="http://schemas.microsoft.com/office/spreadsheetml/2009/9/main" objectType="CheckBox" fmlaLink="'Choice Score'!$D$56" lockText="1"/>
</file>

<file path=xl/ctrlProps/ctrlProp28.xml><?xml version="1.0" encoding="utf-8"?>
<formControlPr xmlns="http://schemas.microsoft.com/office/spreadsheetml/2009/9/main" objectType="CheckBox" fmlaLink="'Choice Score'!$D$57" lockText="1"/>
</file>

<file path=xl/ctrlProps/ctrlProp29.xml><?xml version="1.0" encoding="utf-8"?>
<formControlPr xmlns="http://schemas.microsoft.com/office/spreadsheetml/2009/9/main" objectType="CheckBox" fmlaLink="'Choice Score'!$D$50" lockText="1"/>
</file>

<file path=xl/ctrlProps/ctrlProp3.xml><?xml version="1.0" encoding="utf-8"?>
<formControlPr xmlns="http://schemas.microsoft.com/office/spreadsheetml/2009/9/main" objectType="Drop" dropLines="5" dropStyle="combo" dx="22" fmlaLink="'Choice Score'!$D$17" fmlaRange="'Choice Score'!$B$16:$B$20" sel="1" val="0"/>
</file>

<file path=xl/ctrlProps/ctrlProp30.xml><?xml version="1.0" encoding="utf-8"?>
<formControlPr xmlns="http://schemas.microsoft.com/office/spreadsheetml/2009/9/main" objectType="CheckBox" fmlaLink="'Choice Score'!$D$51" lockText="1"/>
</file>

<file path=xl/ctrlProps/ctrlProp31.xml><?xml version="1.0" encoding="utf-8"?>
<formControlPr xmlns="http://schemas.microsoft.com/office/spreadsheetml/2009/9/main" objectType="CheckBox" fmlaLink="'Choice Score'!$D$52" lockText="1"/>
</file>

<file path=xl/ctrlProps/ctrlProp32.xml><?xml version="1.0" encoding="utf-8"?>
<formControlPr xmlns="http://schemas.microsoft.com/office/spreadsheetml/2009/9/main" objectType="CheckBox" fmlaLink="'Choice Score'!$D$53" lockText="1"/>
</file>

<file path=xl/ctrlProps/ctrlProp33.xml><?xml version="1.0" encoding="utf-8"?>
<formControlPr xmlns="http://schemas.microsoft.com/office/spreadsheetml/2009/9/main" objectType="Drop" dropLines="5" dropStyle="combo" dx="22" fmlaLink="'Choice Score'!$D$63" fmlaRange="'Choice Score'!$B$62:$B$65" sel="1" val="0"/>
</file>

<file path=xl/ctrlProps/ctrlProp34.xml><?xml version="1.0" encoding="utf-8"?>
<formControlPr xmlns="http://schemas.microsoft.com/office/spreadsheetml/2009/9/main" objectType="CheckBox" fmlaLink="'Choice Score'!$D$66" lockText="1"/>
</file>

<file path=xl/ctrlProps/ctrlProp35.xml><?xml version="1.0" encoding="utf-8"?>
<formControlPr xmlns="http://schemas.microsoft.com/office/spreadsheetml/2009/9/main" objectType="Drop" dropLines="4" dropStyle="combo" dx="22" fmlaLink="'Choice Score'!$D$81" fmlaRange="'Choice Score'!$B$80:$B$83" sel="1" val="0"/>
</file>

<file path=xl/ctrlProps/ctrlProp36.xml><?xml version="1.0" encoding="utf-8"?>
<formControlPr xmlns="http://schemas.microsoft.com/office/spreadsheetml/2009/9/main" objectType="Drop" dropLines="4" dropStyle="combo" dx="22" fmlaLink="'Choice Score'!$D$85" fmlaRange="'Choice Score'!$B$84:$B$87" sel="1" val="0"/>
</file>

<file path=xl/ctrlProps/ctrlProp37.xml><?xml version="1.0" encoding="utf-8"?>
<formControlPr xmlns="http://schemas.microsoft.com/office/spreadsheetml/2009/9/main" objectType="Drop" dropLines="4" dropStyle="combo" dx="22" fmlaLink="'Choice Score'!$D$89" fmlaRange="'Choice Score'!$B$88:$B$90" sel="1" val="0"/>
</file>

<file path=xl/ctrlProps/ctrlProp38.xml><?xml version="1.0" encoding="utf-8"?>
<formControlPr xmlns="http://schemas.microsoft.com/office/spreadsheetml/2009/9/main" objectType="Drop" dropLines="6" dropStyle="combo" dx="22" fmlaLink="'Choice Score'!$D$92" fmlaRange="'Choice Score'!$B$91:$B$95" sel="1" val="0"/>
</file>

<file path=xl/ctrlProps/ctrlProp39.xml><?xml version="1.0" encoding="utf-8"?>
<formControlPr xmlns="http://schemas.microsoft.com/office/spreadsheetml/2009/9/main" objectType="Drop" dropLines="3" dropStyle="combo" dx="22" fmlaLink="'Choice Score'!$D$98" fmlaRange="'Choice Score'!$B$97:$B$99" sel="1" val="0"/>
</file>

<file path=xl/ctrlProps/ctrlProp4.xml><?xml version="1.0" encoding="utf-8"?>
<formControlPr xmlns="http://schemas.microsoft.com/office/spreadsheetml/2009/9/main" objectType="CheckBox" fmlaLink="'Choice Score'!$D$24" lockText="1"/>
</file>

<file path=xl/ctrlProps/ctrlProp40.xml><?xml version="1.0" encoding="utf-8"?>
<formControlPr xmlns="http://schemas.microsoft.com/office/spreadsheetml/2009/9/main" objectType="Drop" dropLines="5" dropStyle="combo" dx="22" fmlaLink="'Choice Score'!$D$101" fmlaRange="'Choice Score'!$B$100:$B$104" sel="1" val="0"/>
</file>

<file path=xl/ctrlProps/ctrlProp41.xml><?xml version="1.0" encoding="utf-8"?>
<formControlPr xmlns="http://schemas.microsoft.com/office/spreadsheetml/2009/9/main" objectType="Drop" dropLines="5" dropStyle="combo" dx="22" fmlaLink="'Choice Score'!$D$115" fmlaRange="'Choice Score'!$B$114:$B$118" sel="1" val="0"/>
</file>

<file path=xl/ctrlProps/ctrlProp42.xml><?xml version="1.0" encoding="utf-8"?>
<formControlPr xmlns="http://schemas.microsoft.com/office/spreadsheetml/2009/9/main" objectType="CheckBox" fmlaLink="'Choice Score'!$D$107" lockText="1"/>
</file>

<file path=xl/ctrlProps/ctrlProp43.xml><?xml version="1.0" encoding="utf-8"?>
<formControlPr xmlns="http://schemas.microsoft.com/office/spreadsheetml/2009/9/main" objectType="CheckBox" fmlaLink="'Choice Score'!$D$108" lockText="1"/>
</file>

<file path=xl/ctrlProps/ctrlProp44.xml><?xml version="1.0" encoding="utf-8"?>
<formControlPr xmlns="http://schemas.microsoft.com/office/spreadsheetml/2009/9/main" objectType="CheckBox" fmlaLink="'Choice Score'!$D$109" lockText="1"/>
</file>

<file path=xl/ctrlProps/ctrlProp45.xml><?xml version="1.0" encoding="utf-8"?>
<formControlPr xmlns="http://schemas.microsoft.com/office/spreadsheetml/2009/9/main" objectType="CheckBox" fmlaLink="'Choice Score'!$D$110" lockText="1"/>
</file>

<file path=xl/ctrlProps/ctrlProp46.xml><?xml version="1.0" encoding="utf-8"?>
<formControlPr xmlns="http://schemas.microsoft.com/office/spreadsheetml/2009/9/main" objectType="CheckBox" fmlaLink="'Choice Score'!$D$111" lockText="1"/>
</file>

<file path=xl/ctrlProps/ctrlProp47.xml><?xml version="1.0" encoding="utf-8"?>
<formControlPr xmlns="http://schemas.microsoft.com/office/spreadsheetml/2009/9/main" objectType="CheckBox" fmlaLink="'Choice Score'!$D$96" lockText="1"/>
</file>

<file path=xl/ctrlProps/ctrlProp48.xml><?xml version="1.0" encoding="utf-8"?>
<formControlPr xmlns="http://schemas.microsoft.com/office/spreadsheetml/2009/9/main" objectType="CheckBox" fmlaLink="'Choice Score'!$D$112" lockText="1"/>
</file>

<file path=xl/ctrlProps/ctrlProp49.xml><?xml version="1.0" encoding="utf-8"?>
<formControlPr xmlns="http://schemas.microsoft.com/office/spreadsheetml/2009/9/main" objectType="CheckBox" fmlaLink="'Choice Score'!$D$106" lockText="1"/>
</file>

<file path=xl/ctrlProps/ctrlProp5.xml><?xml version="1.0" encoding="utf-8"?>
<formControlPr xmlns="http://schemas.microsoft.com/office/spreadsheetml/2009/9/main" objectType="CheckBox" fmlaLink="'Choice Score'!$D$21" lockText="1"/>
</file>

<file path=xl/ctrlProps/ctrlProp50.xml><?xml version="1.0" encoding="utf-8"?>
<formControlPr xmlns="http://schemas.microsoft.com/office/spreadsheetml/2009/9/main" objectType="CheckBox" fmlaLink="'Choice Score'!$D$113" lockText="1"/>
</file>

<file path=xl/ctrlProps/ctrlProp51.xml><?xml version="1.0" encoding="utf-8"?>
<formControlPr xmlns="http://schemas.microsoft.com/office/spreadsheetml/2009/9/main" objectType="Drop" dropLines="5" dropStyle="combo" dx="22" fmlaLink="'Choice Score'!$D$122" fmlaRange="'Choice Score'!$B$121:$B$124" sel="1" val="0"/>
</file>

<file path=xl/ctrlProps/ctrlProp52.xml><?xml version="1.0" encoding="utf-8"?>
<formControlPr xmlns="http://schemas.microsoft.com/office/spreadsheetml/2009/9/main" objectType="Drop" dropLines="5" dropStyle="combo" dx="22" fmlaLink="'Choice Score'!$D$130" fmlaRange="'Choice Score'!$B$129:$B$133" sel="1" val="0"/>
</file>

<file path=xl/ctrlProps/ctrlProp53.xml><?xml version="1.0" encoding="utf-8"?>
<formControlPr xmlns="http://schemas.microsoft.com/office/spreadsheetml/2009/9/main" objectType="Drop" dropLines="5" dropStyle="combo" dx="22" fmlaLink="'Choice Score'!$D$135" fmlaRange="'Choice Score'!$B$134:$B$138" sel="1" val="0"/>
</file>

<file path=xl/ctrlProps/ctrlProp54.xml><?xml version="1.0" encoding="utf-8"?>
<formControlPr xmlns="http://schemas.microsoft.com/office/spreadsheetml/2009/9/main" objectType="Drop" dropLines="5" dropStyle="combo" dx="22" fmlaLink="'Choice Score'!$D$140" fmlaRange="'Choice Score'!$B$139:$B$143" sel="1" val="0"/>
</file>

<file path=xl/ctrlProps/ctrlProp55.xml><?xml version="1.0" encoding="utf-8"?>
<formControlPr xmlns="http://schemas.microsoft.com/office/spreadsheetml/2009/9/main" objectType="Drop" dropLines="5" dropStyle="combo" dx="22" fmlaLink="'Choice Score'!$D$149" fmlaRange="'Choice Score'!$B$148:$B$152" sel="1" val="0"/>
</file>

<file path=xl/ctrlProps/ctrlProp56.xml><?xml version="1.0" encoding="utf-8"?>
<formControlPr xmlns="http://schemas.microsoft.com/office/spreadsheetml/2009/9/main" objectType="Drop" dropLines="3" dropStyle="combo" dx="22" fmlaLink="'Choice Score'!$D$154" fmlaRange="'Choice Score'!$B$153:$B$155" sel="1" val="0"/>
</file>

<file path=xl/ctrlProps/ctrlProp57.xml><?xml version="1.0" encoding="utf-8"?>
<formControlPr xmlns="http://schemas.microsoft.com/office/spreadsheetml/2009/9/main" objectType="Drop" dropLines="4" dropStyle="combo" dx="22" fmlaLink="'Choice Score'!$D$157" fmlaRange="'Choice Score'!$B$156:$B$159" sel="1" val="0"/>
</file>

<file path=xl/ctrlProps/ctrlProp58.xml><?xml version="1.0" encoding="utf-8"?>
<formControlPr xmlns="http://schemas.microsoft.com/office/spreadsheetml/2009/9/main" objectType="CheckBox" fmlaLink="'Choice Score'!$D$144" lockText="1"/>
</file>

<file path=xl/ctrlProps/ctrlProp59.xml><?xml version="1.0" encoding="utf-8"?>
<formControlPr xmlns="http://schemas.microsoft.com/office/spreadsheetml/2009/9/main" objectType="CheckBox" fmlaLink="'Choice Score'!$D$145" lockText="1"/>
</file>

<file path=xl/ctrlProps/ctrlProp6.xml><?xml version="1.0" encoding="utf-8"?>
<formControlPr xmlns="http://schemas.microsoft.com/office/spreadsheetml/2009/9/main" objectType="CheckBox" fmlaLink="'Choice Score'!$D$26" lockText="1"/>
</file>

<file path=xl/ctrlProps/ctrlProp60.xml><?xml version="1.0" encoding="utf-8"?>
<formControlPr xmlns="http://schemas.microsoft.com/office/spreadsheetml/2009/9/main" objectType="CheckBox" fmlaLink="'Choice Score'!$D$146" lockText="1"/>
</file>

<file path=xl/ctrlProps/ctrlProp61.xml><?xml version="1.0" encoding="utf-8"?>
<formControlPr xmlns="http://schemas.microsoft.com/office/spreadsheetml/2009/9/main" objectType="CheckBox" fmlaLink="'Choice Score'!$D$147" lockText="1"/>
</file>

<file path=xl/ctrlProps/ctrlProp62.xml><?xml version="1.0" encoding="utf-8"?>
<formControlPr xmlns="http://schemas.microsoft.com/office/spreadsheetml/2009/9/main" objectType="CheckBox" fmlaLink="'Choice Score'!$D$120" lockText="1"/>
</file>

<file path=xl/ctrlProps/ctrlProp63.xml><?xml version="1.0" encoding="utf-8"?>
<formControlPr xmlns="http://schemas.microsoft.com/office/spreadsheetml/2009/9/main" objectType="Drop" dropLines="4" dropStyle="combo" dx="22" fmlaLink="'Choice Score'!$D$126" fmlaRange="'Choice Score'!$B$125:$B$128" sel="1" val="0"/>
</file>

<file path=xl/ctrlProps/ctrlProp64.xml><?xml version="1.0" encoding="utf-8"?>
<formControlPr xmlns="http://schemas.microsoft.com/office/spreadsheetml/2009/9/main" objectType="CheckBox" fmlaLink="'Choice Score'!$D$160" lockText="1"/>
</file>

<file path=xl/ctrlProps/ctrlProp65.xml><?xml version="1.0" encoding="utf-8"?>
<formControlPr xmlns="http://schemas.microsoft.com/office/spreadsheetml/2009/9/main" objectType="Drop" dropLines="4" dropStyle="combo" dx="22" fmlaLink="'Choice Score'!$D$163" fmlaRange="'Choice Score'!$B$162:$B$165" sel="1" val="0"/>
</file>

<file path=xl/ctrlProps/ctrlProp66.xml><?xml version="1.0" encoding="utf-8"?>
<formControlPr xmlns="http://schemas.microsoft.com/office/spreadsheetml/2009/9/main" objectType="Drop" dropLines="4" dropStyle="combo" dx="22" fmlaLink="'Choice Score'!$D$167" fmlaRange="'Choice Score'!$B$166:$B$169" sel="1" val="0"/>
</file>

<file path=xl/ctrlProps/ctrlProp67.xml><?xml version="1.0" encoding="utf-8"?>
<formControlPr xmlns="http://schemas.microsoft.com/office/spreadsheetml/2009/9/main" objectType="Drop" dropLines="4" dropStyle="combo" dx="22" fmlaLink="'Choice Score'!$D$171" fmlaRange="'Choice Score'!$B$170:$B$173" sel="1" val="0"/>
</file>

<file path=xl/ctrlProps/ctrlProp68.xml><?xml version="1.0" encoding="utf-8"?>
<formControlPr xmlns="http://schemas.microsoft.com/office/spreadsheetml/2009/9/main" objectType="Drop" dropLines="4" dropStyle="combo" dx="22" fmlaLink="'Choice Score'!$D$177" fmlaRange="'Choice Score'!$B$176:$B$179" sel="1" val="0"/>
</file>

<file path=xl/ctrlProps/ctrlProp69.xml><?xml version="1.0" encoding="utf-8"?>
<formControlPr xmlns="http://schemas.microsoft.com/office/spreadsheetml/2009/9/main" objectType="Drop" dropLines="4" dropStyle="combo" dx="22" fmlaLink="'Choice Score'!$D$185" fmlaRange="'Choice Score'!$B$184:$B$187" sel="1" val="0"/>
</file>

<file path=xl/ctrlProps/ctrlProp7.xml><?xml version="1.0" encoding="utf-8"?>
<formControlPr xmlns="http://schemas.microsoft.com/office/spreadsheetml/2009/9/main" objectType="CheckBox" fmlaLink="'Choice Score'!$D$27" lockText="1"/>
</file>

<file path=xl/ctrlProps/ctrlProp70.xml><?xml version="1.0" encoding="utf-8"?>
<formControlPr xmlns="http://schemas.microsoft.com/office/spreadsheetml/2009/9/main" objectType="CheckBox" fmlaLink="'Choice Score'!$D$180" lockText="1"/>
</file>

<file path=xl/ctrlProps/ctrlProp71.xml><?xml version="1.0" encoding="utf-8"?>
<formControlPr xmlns="http://schemas.microsoft.com/office/spreadsheetml/2009/9/main" objectType="CheckBox" fmlaLink="'Choice Score'!$D$181" lockText="1"/>
</file>

<file path=xl/ctrlProps/ctrlProp72.xml><?xml version="1.0" encoding="utf-8"?>
<formControlPr xmlns="http://schemas.microsoft.com/office/spreadsheetml/2009/9/main" objectType="CheckBox" fmlaLink="'Choice Score'!$D$182" lockText="1"/>
</file>

<file path=xl/ctrlProps/ctrlProp73.xml><?xml version="1.0" encoding="utf-8"?>
<formControlPr xmlns="http://schemas.microsoft.com/office/spreadsheetml/2009/9/main" objectType="CheckBox" fmlaLink="'Choice Score'!$D$183" lockText="1"/>
</file>

<file path=xl/ctrlProps/ctrlProp74.xml><?xml version="1.0" encoding="utf-8"?>
<formControlPr xmlns="http://schemas.microsoft.com/office/spreadsheetml/2009/9/main" objectType="CheckBox" fmlaLink="'Choice Score'!$D$175" lockText="1"/>
</file>

<file path=xl/ctrlProps/ctrlProp75.xml><?xml version="1.0" encoding="utf-8"?>
<formControlPr xmlns="http://schemas.microsoft.com/office/spreadsheetml/2009/9/main" objectType="Drop" dropLines="3" dropStyle="combo" dx="22" fmlaLink="'Choice Score'!$D$205" fmlaRange="'Choice Score'!$B$204:$B$206" sel="1" val="0"/>
</file>

<file path=xl/ctrlProps/ctrlProp76.xml><?xml version="1.0" encoding="utf-8"?>
<formControlPr xmlns="http://schemas.microsoft.com/office/spreadsheetml/2009/9/main" objectType="Drop" dropLines="4" dropStyle="combo" dx="22" fmlaLink="'Choice Score'!$D$212" fmlaRange="'Choice Score'!$B$211:$B$214" sel="1" val="0"/>
</file>

<file path=xl/ctrlProps/ctrlProp77.xml><?xml version="1.0" encoding="utf-8"?>
<formControlPr xmlns="http://schemas.microsoft.com/office/spreadsheetml/2009/9/main" objectType="CheckBox" fmlaLink="'Choice Score'!$D$199" lockText="1"/>
</file>

<file path=xl/ctrlProps/ctrlProp78.xml><?xml version="1.0" encoding="utf-8"?>
<formControlPr xmlns="http://schemas.microsoft.com/office/spreadsheetml/2009/9/main" objectType="CheckBox" fmlaLink="'Choice Score'!$D$215" lockText="1"/>
</file>

<file path=xl/ctrlProps/ctrlProp79.xml><?xml version="1.0" encoding="utf-8"?>
<formControlPr xmlns="http://schemas.microsoft.com/office/spreadsheetml/2009/9/main" objectType="Drop" dropLines="3" dropStyle="combo" dx="22" fmlaLink="'Choice Score'!$L$194" fmlaRange="'Choice Score'!$J$194:$J$196" sel="1" val="0"/>
</file>

<file path=xl/ctrlProps/ctrlProp8.xml><?xml version="1.0" encoding="utf-8"?>
<formControlPr xmlns="http://schemas.microsoft.com/office/spreadsheetml/2009/9/main" objectType="CheckBox" fmlaLink="'Choice Score'!$D$28" lockText="1"/>
</file>

<file path=xl/ctrlProps/ctrlProp80.xml><?xml version="1.0" encoding="utf-8"?>
<formControlPr xmlns="http://schemas.microsoft.com/office/spreadsheetml/2009/9/main" objectType="Drop" dropLines="3" dropStyle="combo" dx="22" fmlaLink="'Choice Score'!$L$195" fmlaRange="'Choice Score'!$J$194:$J$196" sel="1" val="0"/>
</file>

<file path=xl/ctrlProps/ctrlProp81.xml><?xml version="1.0" encoding="utf-8"?>
<formControlPr xmlns="http://schemas.microsoft.com/office/spreadsheetml/2009/9/main" objectType="Drop" dropLines="4" dropStyle="combo" dx="22" fmlaLink="'Choice Score'!$D$208" fmlaRange="'Choice Score'!$B$207:$B$210" sel="1" val="0"/>
</file>

<file path=xl/ctrlProps/ctrlProp82.xml><?xml version="1.0" encoding="utf-8"?>
<formControlPr xmlns="http://schemas.microsoft.com/office/spreadsheetml/2009/9/main" objectType="CheckBox" fmlaLink="'Choice Score'!$D$200" lockText="1"/>
</file>

<file path=xl/ctrlProps/ctrlProp83.xml><?xml version="1.0" encoding="utf-8"?>
<formControlPr xmlns="http://schemas.microsoft.com/office/spreadsheetml/2009/9/main" objectType="CheckBox" fmlaLink="'Choice Score'!$D$201" lockText="1"/>
</file>

<file path=xl/ctrlProps/ctrlProp84.xml><?xml version="1.0" encoding="utf-8"?>
<formControlPr xmlns="http://schemas.microsoft.com/office/spreadsheetml/2009/9/main" objectType="CheckBox" fmlaLink="'Choice Score'!$D$202" lockText="1"/>
</file>

<file path=xl/ctrlProps/ctrlProp85.xml><?xml version="1.0" encoding="utf-8"?>
<formControlPr xmlns="http://schemas.microsoft.com/office/spreadsheetml/2009/9/main" objectType="CheckBox" fmlaLink="'Choice Score'!$D$203" lockText="1"/>
</file>

<file path=xl/ctrlProps/ctrlProp86.xml><?xml version="1.0" encoding="utf-8"?>
<formControlPr xmlns="http://schemas.microsoft.com/office/spreadsheetml/2009/9/main" objectType="Drop" dropLines="4" dropStyle="combo" dx="22" fmlaLink="'Choice Score'!$D$228" fmlaRange="'Choice Score'!$B$227:$B$230" sel="1" val="0"/>
</file>

<file path=xl/ctrlProps/ctrlProp87.xml><?xml version="1.0" encoding="utf-8"?>
<formControlPr xmlns="http://schemas.microsoft.com/office/spreadsheetml/2009/9/main" objectType="Drop" dropLines="4" dropStyle="combo" dx="22" fmlaLink="'Choice Score'!$D$232" fmlaRange="'Choice Score'!$B$231:$B$234" sel="1" val="0"/>
</file>

<file path=xl/ctrlProps/ctrlProp9.xml><?xml version="1.0" encoding="utf-8"?>
<formControlPr xmlns="http://schemas.microsoft.com/office/spreadsheetml/2009/9/main" objectType="CheckBox" fmlaLink="'Choice Score'!$D$29"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drawing7.xml.rels><?xml version="1.0" encoding="UTF-8" standalone="yes"?>
<Relationships xmlns="http://schemas.openxmlformats.org/package/2006/relationships"><Relationship Id="rId1" Type="http://schemas.openxmlformats.org/officeDocument/2006/relationships/image" Target="../media/image8.jpeg"/></Relationships>
</file>

<file path=xl/drawings/_rels/drawing8.xml.rels><?xml version="1.0" encoding="UTF-8" standalone="yes"?>
<Relationships xmlns="http://schemas.openxmlformats.org/package/2006/relationships"><Relationship Id="rId1" Type="http://schemas.openxmlformats.org/officeDocument/2006/relationships/image" Target="../media/image9.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1</xdr:col>
      <xdr:colOff>28574</xdr:colOff>
      <xdr:row>4</xdr:row>
      <xdr:rowOff>38098</xdr:rowOff>
    </xdr:from>
    <xdr:to>
      <xdr:col>7</xdr:col>
      <xdr:colOff>28574</xdr:colOff>
      <xdr:row>42</xdr:row>
      <xdr:rowOff>19050</xdr:rowOff>
    </xdr:to>
    <xdr:sp macro="" textlink="">
      <xdr:nvSpPr>
        <xdr:cNvPr id="2" name="Text Box 15">
          <a:extLst>
            <a:ext uri="{FF2B5EF4-FFF2-40B4-BE49-F238E27FC236}">
              <a16:creationId xmlns:a16="http://schemas.microsoft.com/office/drawing/2014/main" id="{DBB9C26F-69CB-3296-A903-5A609462BCB0}"/>
            </a:ext>
          </a:extLst>
        </xdr:cNvPr>
        <xdr:cNvSpPr txBox="1">
          <a:spLocks noChangeArrowheads="1"/>
        </xdr:cNvSpPr>
      </xdr:nvSpPr>
      <xdr:spPr>
        <a:xfrm>
          <a:off x="638174" y="1200148"/>
          <a:ext cx="8258175" cy="6457952"/>
        </a:xfrm>
        <a:prstGeom prst="rect">
          <a:avLst/>
        </a:prstGeom>
        <a:solidFill>
          <a:srgbClr val="FFFFFF"/>
        </a:solidFill>
        <a:ln w="9525">
          <a:solidFill>
            <a:srgbClr val="000000"/>
          </a:solidFill>
          <a:miter lim="800000"/>
        </a:ln>
      </xdr:spPr>
      <xdr:txBody>
        <a:bodyPr vertOverflow="clip" wrap="square" lIns="27432" tIns="22860" rIns="0" bIns="0" anchor="t" upright="1"/>
        <a:lstStyle/>
        <a:p>
          <a:pPr algn="l" rtl="0">
            <a:lnSpc>
              <a:spcPts val="1400"/>
            </a:lnSpc>
            <a:spcBef>
              <a:spcPts val="600"/>
            </a:spcBef>
            <a:defRPr sz="1000"/>
          </a:pPr>
          <a:r>
            <a:rPr lang="en-US" sz="1100" b="0" i="0" u="none" strike="noStrike" baseline="0">
              <a:solidFill>
                <a:srgbClr val="000000"/>
              </a:solidFill>
              <a:latin typeface="Arial" panose="020B0604020202020204"/>
              <a:cs typeface="Arial" panose="020B0604020202020204"/>
            </a:rPr>
            <a:t>The NRMCA Excellence in Quality Award is established by its Research Engineering and Standards (RES) Committee to recognize the commitment to quality of NRMCA member companies. Only NRMCA producer members are eligible to apply. Companies can apply as a Company or a Division.</a:t>
          </a:r>
        </a:p>
        <a:p>
          <a:pPr algn="l" rtl="0">
            <a:lnSpc>
              <a:spcPts val="1400"/>
            </a:lnSpc>
            <a:spcBef>
              <a:spcPts val="600"/>
            </a:spcBef>
            <a:defRPr sz="1000"/>
          </a:pPr>
          <a:r>
            <a:rPr lang="en-US" sz="1100" b="0" i="0" u="none" strike="noStrike" baseline="0">
              <a:solidFill>
                <a:srgbClr val="000000"/>
              </a:solidFill>
              <a:latin typeface="Arial" panose="020B0604020202020204"/>
              <a:cs typeface="Arial" panose="020B0604020202020204"/>
            </a:rPr>
            <a:t>There are 8 sections that include several criteria. The Award criteria represent broad topics and the questions that the company/division will be evaluated on.  Criteria are provided a point score assigned under the general direction of the RES Committee. Committee members are not privy to the details of the scoring system and are eligible to apply for the award. </a:t>
          </a:r>
        </a:p>
        <a:p>
          <a:pPr algn="l" rtl="0">
            <a:lnSpc>
              <a:spcPts val="1400"/>
            </a:lnSpc>
            <a:spcBef>
              <a:spcPts val="600"/>
            </a:spcBef>
            <a:defRPr sz="1000"/>
          </a:pPr>
          <a:r>
            <a:rPr lang="en-US" sz="1100" b="0" i="0" u="none" strike="noStrike" baseline="0">
              <a:solidFill>
                <a:srgbClr val="000000"/>
              </a:solidFill>
              <a:latin typeface="Arial" panose="020B0604020202020204"/>
              <a:cs typeface="Arial" panose="020B0604020202020204"/>
            </a:rPr>
            <a:t>The maximum score that can be attained is 100%.  Companies who achieve a score of 75% or greater meet the criteria for the Quality Award and will be recognized at the NRMCA ConreteWorks event in Fall. </a:t>
          </a:r>
        </a:p>
        <a:p>
          <a:pPr algn="l" rtl="0">
            <a:lnSpc>
              <a:spcPts val="1400"/>
            </a:lnSpc>
            <a:spcBef>
              <a:spcPts val="600"/>
            </a:spcBef>
            <a:defRPr sz="1000"/>
          </a:pPr>
          <a:r>
            <a:rPr lang="en-US" sz="1100" b="1" i="0" u="none" strike="noStrike" baseline="0">
              <a:solidFill>
                <a:srgbClr val="000000"/>
              </a:solidFill>
              <a:latin typeface="Arial" panose="020B0604020202020204"/>
              <a:cs typeface="Arial" panose="020B0604020202020204"/>
            </a:rPr>
            <a:t>Additional documentation should be furnished</a:t>
          </a:r>
          <a:r>
            <a:rPr lang="en-US" sz="1100" b="0" i="0" u="none" strike="noStrike" baseline="0">
              <a:solidFill>
                <a:srgbClr val="000000"/>
              </a:solidFill>
              <a:latin typeface="Arial" panose="020B0604020202020204"/>
              <a:cs typeface="Arial" panose="020B0604020202020204"/>
            </a:rPr>
            <a:t> as requested or points will not be awarded for those items. The additional requested documentation serves as selective validation of the company's responses. NRMCA reviews these and will adjust scores if the content does not support the intent.</a:t>
          </a:r>
        </a:p>
        <a:p>
          <a:pPr algn="l" rtl="0">
            <a:lnSpc>
              <a:spcPts val="1400"/>
            </a:lnSpc>
            <a:spcBef>
              <a:spcPts val="600"/>
            </a:spcBef>
            <a:defRPr sz="1000"/>
          </a:pPr>
          <a:r>
            <a:rPr lang="en-US" sz="1100" b="1" i="0" u="none" strike="noStrike" baseline="0">
              <a:solidFill>
                <a:srgbClr val="FF0000"/>
              </a:solidFill>
              <a:latin typeface="Arial" panose="020B0604020202020204"/>
              <a:cs typeface="Arial" panose="020B0604020202020204"/>
            </a:rPr>
            <a:t>Reference the attachment by the pertinent section/question number in the file name.  Provide a separate file for each attachment.</a:t>
          </a:r>
        </a:p>
        <a:p>
          <a:pPr algn="l" rtl="0">
            <a:lnSpc>
              <a:spcPts val="1400"/>
            </a:lnSpc>
            <a:spcBef>
              <a:spcPts val="600"/>
            </a:spcBef>
            <a:defRPr sz="1000"/>
          </a:pPr>
          <a:r>
            <a:rPr lang="en-US" sz="1100" b="0" i="0" u="none" strike="noStrike" baseline="0">
              <a:solidFill>
                <a:srgbClr val="000000"/>
              </a:solidFill>
              <a:latin typeface="Arial" panose="020B0604020202020204"/>
              <a:cs typeface="Arial" panose="020B0604020202020204"/>
            </a:rPr>
            <a:t>Applicants are encouraged to provide additional comments on the main page so that we continue to evaluate the award criteria for future awards.</a:t>
          </a:r>
        </a:p>
        <a:p>
          <a:pPr algn="l" rtl="0">
            <a:lnSpc>
              <a:spcPts val="1400"/>
            </a:lnSpc>
            <a:spcBef>
              <a:spcPts val="600"/>
            </a:spcBef>
            <a:defRPr sz="1000"/>
          </a:pPr>
          <a:r>
            <a:rPr lang="en-US" sz="1100" b="0" i="0" u="none" strike="noStrike" baseline="0">
              <a:solidFill>
                <a:srgbClr val="000000"/>
              </a:solidFill>
              <a:latin typeface="Arial" panose="020B0604020202020204"/>
              <a:cs typeface="Arial" panose="020B0604020202020204"/>
            </a:rPr>
            <a:t>For most questions you are required to choose only 1 answer that most closely matches what your company does.  For some questions you can choose all that apply. </a:t>
          </a:r>
        </a:p>
        <a:p>
          <a:pPr marL="0" marR="0" lvl="0" indent="0" algn="l" defTabSz="914400" rtl="0" eaLnBrk="1" fontAlgn="auto" latinLnBrk="0" hangingPunct="1">
            <a:lnSpc>
              <a:spcPts val="1400"/>
            </a:lnSpc>
            <a:spcBef>
              <a:spcPts val="600"/>
            </a:spcBef>
            <a:spcAft>
              <a:spcPts val="0"/>
            </a:spcAft>
            <a:buClrTx/>
            <a:buSzTx/>
            <a:buFontTx/>
            <a:buNone/>
            <a:tabLst/>
            <a:defRPr sz="1000"/>
          </a:pPr>
          <a:r>
            <a:rPr lang="en-US" sz="1100" b="1" i="0" u="none" strike="noStrike" baseline="0">
              <a:solidFill>
                <a:srgbClr val="FF0000"/>
              </a:solidFill>
              <a:latin typeface="Arial" panose="020B0604020202020204"/>
              <a:ea typeface="+mn-ea"/>
              <a:cs typeface="Arial" panose="020B0604020202020204"/>
            </a:rPr>
            <a:t>Responses to Section 8 will be used to establish additional industry quality benchmarks. There are points awarded for completing this section.  </a:t>
          </a:r>
        </a:p>
        <a:p>
          <a:pPr algn="l" rtl="0">
            <a:lnSpc>
              <a:spcPts val="1400"/>
            </a:lnSpc>
            <a:spcBef>
              <a:spcPts val="600"/>
            </a:spcBef>
            <a:defRPr sz="1000"/>
          </a:pPr>
          <a:r>
            <a:rPr lang="en-US" sz="1100" b="1" i="0" u="none" strike="noStrike" baseline="0">
              <a:solidFill>
                <a:srgbClr val="000000"/>
              </a:solidFill>
              <a:latin typeface="Arial" panose="020B0604020202020204"/>
              <a:cs typeface="Arial" panose="020B0604020202020204"/>
            </a:rPr>
            <a:t>Instructions</a:t>
          </a:r>
          <a:r>
            <a:rPr lang="en-US" sz="1100" b="0" i="0" u="none" strike="noStrike" baseline="0">
              <a:solidFill>
                <a:srgbClr val="000000"/>
              </a:solidFill>
              <a:latin typeface="Arial" panose="020B0604020202020204" pitchFamily="34" charset="0"/>
              <a:cs typeface="Arial" panose="020B0604020202020204" pitchFamily="34" charset="0"/>
            </a:rPr>
            <a:t>: </a:t>
          </a:r>
          <a:r>
            <a:rPr lang="en-US" sz="1100" b="1" i="0" u="none" strike="noStrike" baseline="0">
              <a:solidFill>
                <a:srgbClr val="000000"/>
              </a:solidFill>
              <a:latin typeface="Arial" panose="020B0604020202020204" pitchFamily="34" charset="0"/>
              <a:cs typeface="Arial" panose="020B0604020202020204" pitchFamily="34" charset="0"/>
            </a:rPr>
            <a:t>Before starting the survey, download</a:t>
          </a:r>
          <a:r>
            <a:rPr lang="en-US" sz="1100" b="1" i="0" baseline="0">
              <a:effectLst/>
              <a:latin typeface="Arial" panose="020B0604020202020204" pitchFamily="34" charset="0"/>
              <a:ea typeface="+mn-ea"/>
              <a:cs typeface="Arial" panose="020B0604020202020204" pitchFamily="34" charset="0"/>
            </a:rPr>
            <a:t> the excel file to your computer and save it using a different file name (company/div name). </a:t>
          </a:r>
          <a:r>
            <a:rPr lang="en-US" sz="1100" b="0" i="0" baseline="0">
              <a:effectLst/>
              <a:latin typeface="Arial" panose="020B0604020202020204" pitchFamily="34" charset="0"/>
              <a:ea typeface="+mn-ea"/>
              <a:cs typeface="Arial" panose="020B0604020202020204" pitchFamily="34" charset="0"/>
            </a:rPr>
            <a:t>Open the file and s</a:t>
          </a:r>
          <a:r>
            <a:rPr lang="en-US" sz="1100" b="0" i="0" u="none" strike="noStrike" baseline="0">
              <a:solidFill>
                <a:srgbClr val="000000"/>
              </a:solidFill>
              <a:latin typeface="Arial" panose="020B0604020202020204"/>
              <a:cs typeface="Arial" panose="020B0604020202020204"/>
            </a:rPr>
            <a:t>tart the survey by clicking on the link above. Follow the links to each of the 8 sections and complete all questions to the best of your ability.</a:t>
          </a:r>
          <a:r>
            <a:rPr lang="en-US" sz="1100" b="1" i="0" u="none" strike="noStrike" baseline="0">
              <a:solidFill>
                <a:srgbClr val="000000"/>
              </a:solidFill>
              <a:latin typeface="Arial" panose="020B0604020202020204"/>
              <a:cs typeface="Arial" panose="020B0604020202020204"/>
            </a:rPr>
            <a:t> Email the completed Excel file to NRMCA. </a:t>
          </a:r>
          <a:r>
            <a:rPr lang="en-US" sz="1100" b="1" i="0" u="none" strike="noStrike" baseline="0">
              <a:solidFill>
                <a:srgbClr val="FF0000"/>
              </a:solidFill>
              <a:latin typeface="Arial" panose="020B0604020202020204"/>
              <a:cs typeface="Arial" panose="020B0604020202020204"/>
            </a:rPr>
            <a:t>Do not send a pdf file as it cannot be processed</a:t>
          </a:r>
          <a:r>
            <a:rPr lang="en-US" sz="1100" b="1" i="0" u="none" strike="noStrike" baseline="0">
              <a:solidFill>
                <a:srgbClr val="000000"/>
              </a:solidFill>
              <a:latin typeface="Arial" panose="020B0604020202020204"/>
              <a:cs typeface="Arial" panose="020B0604020202020204"/>
            </a:rPr>
            <a:t>.</a:t>
          </a:r>
          <a:endParaRPr lang="en-US" sz="1100" b="0" i="0" u="none" strike="noStrike" baseline="0">
            <a:solidFill>
              <a:srgbClr val="000000"/>
            </a:solidFill>
            <a:latin typeface="Arial" panose="020B0604020202020204"/>
            <a:cs typeface="Arial" panose="020B0604020202020204"/>
          </a:endParaRPr>
        </a:p>
        <a:p>
          <a:pPr algn="l" rtl="0">
            <a:lnSpc>
              <a:spcPts val="1400"/>
            </a:lnSpc>
            <a:spcBef>
              <a:spcPts val="600"/>
            </a:spcBef>
            <a:defRPr sz="1000"/>
          </a:pPr>
          <a:r>
            <a:rPr lang="en-US" sz="1100" b="0" i="0" u="none" strike="noStrike" baseline="0">
              <a:solidFill>
                <a:srgbClr val="000000"/>
              </a:solidFill>
              <a:latin typeface="Arial" panose="020B0604020202020204"/>
              <a:cs typeface="Arial" panose="020B0604020202020204"/>
            </a:rPr>
            <a:t>You can print your submittal for your records on each completed sheet.  </a:t>
          </a:r>
        </a:p>
        <a:p>
          <a:pPr algn="l" rtl="0">
            <a:lnSpc>
              <a:spcPts val="1400"/>
            </a:lnSpc>
            <a:spcBef>
              <a:spcPts val="600"/>
            </a:spcBef>
            <a:defRPr sz="1000"/>
          </a:pPr>
          <a:r>
            <a:rPr lang="en-US" sz="1100" b="1" i="0" u="none" strike="noStrike" baseline="0">
              <a:solidFill>
                <a:srgbClr val="000000"/>
              </a:solidFill>
              <a:latin typeface="Arial" panose="020B0604020202020204"/>
              <a:cs typeface="Arial" panose="020B0604020202020204"/>
            </a:rPr>
            <a:t>Ensure that you complete all 8 sections.</a:t>
          </a:r>
        </a:p>
        <a:p>
          <a:pPr algn="l" rtl="0">
            <a:lnSpc>
              <a:spcPts val="1400"/>
            </a:lnSpc>
            <a:spcBef>
              <a:spcPts val="600"/>
            </a:spcBef>
            <a:defRPr sz="1000"/>
          </a:pPr>
          <a:r>
            <a:rPr lang="en-US" sz="1100" b="1" i="0" u="none" strike="noStrike" baseline="0">
              <a:solidFill>
                <a:srgbClr val="000000"/>
              </a:solidFill>
              <a:latin typeface="Arial" panose="020B0604020202020204"/>
              <a:cs typeface="Arial" panose="020B0604020202020204"/>
            </a:rPr>
            <a:t>Ensure that you include all required attachments - </a:t>
          </a:r>
          <a:r>
            <a:rPr lang="en-US" sz="1100" b="1" i="0" u="none" strike="noStrike" baseline="0">
              <a:solidFill>
                <a:srgbClr val="FF0000"/>
              </a:solidFill>
              <a:latin typeface="Arial" panose="020B0604020202020204"/>
              <a:cs typeface="Arial" panose="020B0604020202020204"/>
            </a:rPr>
            <a:t>11 possible attachments.</a:t>
          </a:r>
        </a:p>
        <a:p>
          <a:pPr algn="l" rtl="0">
            <a:lnSpc>
              <a:spcPts val="1400"/>
            </a:lnSpc>
            <a:spcBef>
              <a:spcPts val="600"/>
            </a:spcBef>
            <a:defRPr sz="1000"/>
          </a:pPr>
          <a:r>
            <a:rPr lang="en-US" sz="1100" b="1" i="0" u="none" strike="noStrike" baseline="0">
              <a:solidFill>
                <a:srgbClr val="000000"/>
              </a:solidFill>
              <a:latin typeface="Arial" panose="020B0604020202020204"/>
              <a:cs typeface="Arial" panose="020B0604020202020204"/>
            </a:rPr>
            <a:t>Ensure that an executive of the company reviews and attests to the accuracy of this application on the Main section. NRMCA reserves the right to verify the executive's attestation by email.</a:t>
          </a:r>
          <a:endParaRPr lang="en-US" sz="1100" b="0" i="0" u="none" strike="noStrike" baseline="0">
            <a:solidFill>
              <a:srgbClr val="000000"/>
            </a:solidFill>
            <a:latin typeface="Arial" panose="020B0604020202020204"/>
            <a:cs typeface="Arial" panose="020B0604020202020204"/>
          </a:endParaRPr>
        </a:p>
        <a:p>
          <a:pPr algn="l" rtl="0">
            <a:lnSpc>
              <a:spcPts val="1400"/>
            </a:lnSpc>
            <a:spcBef>
              <a:spcPts val="600"/>
            </a:spcBef>
            <a:defRPr sz="1000"/>
          </a:pPr>
          <a:r>
            <a:rPr lang="en-US" sz="1100" b="1" i="0" u="none" strike="noStrike" baseline="0">
              <a:solidFill>
                <a:srgbClr val="000000"/>
              </a:solidFill>
              <a:latin typeface="Arial" panose="020B0604020202020204"/>
              <a:cs typeface="Arial" panose="020B0604020202020204"/>
            </a:rPr>
            <a:t>Return this file and all required attachments by e-mail to Karen Bean at NRMCA - kbean@nrmca.org.</a:t>
          </a:r>
          <a:r>
            <a:rPr lang="en-US" sz="1100" b="1" i="0" u="none" strike="noStrike" baseline="0">
              <a:solidFill>
                <a:srgbClr val="FF0000"/>
              </a:solidFill>
              <a:latin typeface="Arial" panose="020B0604020202020204"/>
              <a:cs typeface="Arial" panose="020B0604020202020204"/>
            </a:rPr>
            <a:t> If you do not receive an acknowledgement from Karen within 1 week it means we have not received your application.</a:t>
          </a:r>
        </a:p>
      </xdr:txBody>
    </xdr:sp>
    <xdr:clientData/>
  </xdr:twoCellAnchor>
  <xdr:twoCellAnchor editAs="oneCell">
    <xdr:from>
      <xdr:col>0</xdr:col>
      <xdr:colOff>38100</xdr:colOff>
      <xdr:row>0</xdr:row>
      <xdr:rowOff>38100</xdr:rowOff>
    </xdr:from>
    <xdr:to>
      <xdr:col>1</xdr:col>
      <xdr:colOff>142875</xdr:colOff>
      <xdr:row>1</xdr:row>
      <xdr:rowOff>152400</xdr:rowOff>
    </xdr:to>
    <xdr:pic>
      <xdr:nvPicPr>
        <xdr:cNvPr id="35810" name="Picture 16" descr="NRMCA new logo Acronym CMYK PMS 355">
          <a:extLst>
            <a:ext uri="{FF2B5EF4-FFF2-40B4-BE49-F238E27FC236}">
              <a16:creationId xmlns:a16="http://schemas.microsoft.com/office/drawing/2014/main" id="{5A1A3441-5185-96A5-B3C4-4C43046CC1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7143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371475</xdr:colOff>
      <xdr:row>0</xdr:row>
      <xdr:rowOff>0</xdr:rowOff>
    </xdr:from>
    <xdr:to>
      <xdr:col>6</xdr:col>
      <xdr:colOff>514350</xdr:colOff>
      <xdr:row>1</xdr:row>
      <xdr:rowOff>171450</xdr:rowOff>
    </xdr:to>
    <xdr:pic>
      <xdr:nvPicPr>
        <xdr:cNvPr id="35811" name="Picture 3">
          <a:extLst>
            <a:ext uri="{FF2B5EF4-FFF2-40B4-BE49-F238E27FC236}">
              <a16:creationId xmlns:a16="http://schemas.microsoft.com/office/drawing/2014/main" id="{6C307D6F-3C19-C8FE-A9D3-B8925577BF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0050" y="0"/>
          <a:ext cx="75247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57150</xdr:rowOff>
    </xdr:from>
    <xdr:to>
      <xdr:col>0</xdr:col>
      <xdr:colOff>600075</xdr:colOff>
      <xdr:row>2</xdr:row>
      <xdr:rowOff>0</xdr:rowOff>
    </xdr:to>
    <xdr:pic>
      <xdr:nvPicPr>
        <xdr:cNvPr id="36984" name="Picture 2" descr="NRMCA new logo Acronym CMYK PMS 355">
          <a:extLst>
            <a:ext uri="{FF2B5EF4-FFF2-40B4-BE49-F238E27FC236}">
              <a16:creationId xmlns:a16="http://schemas.microsoft.com/office/drawing/2014/main" id="{291D9930-5064-02F5-AACA-BC6C049C84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57150"/>
          <a:ext cx="5143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66675</xdr:colOff>
          <xdr:row>13</xdr:row>
          <xdr:rowOff>142875</xdr:rowOff>
        </xdr:from>
        <xdr:to>
          <xdr:col>5</xdr:col>
          <xdr:colOff>1323975</xdr:colOff>
          <xdr:row>13</xdr:row>
          <xdr:rowOff>333375</xdr:rowOff>
        </xdr:to>
        <xdr:sp macro="" textlink="">
          <xdr:nvSpPr>
            <xdr:cNvPr id="21436" name="Drop Down 4" hidden="1">
              <a:extLst>
                <a:ext uri="{63B3BB69-23CF-44E3-9099-C40C66FF867C}">
                  <a14:compatExt spid="_x0000_s21436"/>
                </a:ext>
                <a:ext uri="{FF2B5EF4-FFF2-40B4-BE49-F238E27FC236}">
                  <a16:creationId xmlns:a16="http://schemas.microsoft.com/office/drawing/2014/main" id="{00000000-0008-0000-0900-0000BC5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14</xdr:row>
          <xdr:rowOff>142875</xdr:rowOff>
        </xdr:from>
        <xdr:to>
          <xdr:col>5</xdr:col>
          <xdr:colOff>1323975</xdr:colOff>
          <xdr:row>14</xdr:row>
          <xdr:rowOff>333375</xdr:rowOff>
        </xdr:to>
        <xdr:sp macro="" textlink="">
          <xdr:nvSpPr>
            <xdr:cNvPr id="21438" name="Drop Down 4" hidden="1">
              <a:extLst>
                <a:ext uri="{63B3BB69-23CF-44E3-9099-C40C66FF867C}">
                  <a14:compatExt spid="_x0000_s21438"/>
                </a:ext>
                <a:ext uri="{FF2B5EF4-FFF2-40B4-BE49-F238E27FC236}">
                  <a16:creationId xmlns:a16="http://schemas.microsoft.com/office/drawing/2014/main" id="{00000000-0008-0000-0900-0000BE53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xdr:twoCellAnchor>
    <xdr:from>
      <xdr:col>6</xdr:col>
      <xdr:colOff>1</xdr:colOff>
      <xdr:row>2</xdr:row>
      <xdr:rowOff>278946</xdr:rowOff>
    </xdr:from>
    <xdr:to>
      <xdr:col>13</xdr:col>
      <xdr:colOff>578305</xdr:colOff>
      <xdr:row>6</xdr:row>
      <xdr:rowOff>6803</xdr:rowOff>
    </xdr:to>
    <xdr:sp macro="" textlink="">
      <xdr:nvSpPr>
        <xdr:cNvPr id="2" name="TextBox 2">
          <a:extLst>
            <a:ext uri="{FF2B5EF4-FFF2-40B4-BE49-F238E27FC236}">
              <a16:creationId xmlns:a16="http://schemas.microsoft.com/office/drawing/2014/main" id="{8AE7DD75-BDEA-48F4-8870-4EE77D401CA2}"/>
            </a:ext>
          </a:extLst>
        </xdr:cNvPr>
        <xdr:cNvSpPr txBox="1"/>
      </xdr:nvSpPr>
      <xdr:spPr>
        <a:xfrm>
          <a:off x="6953251" y="830035"/>
          <a:ext cx="4864554" cy="1530804"/>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600"/>
            </a:lnSpc>
          </a:pPr>
          <a:r>
            <a:rPr lang="en-US" sz="1400" b="1">
              <a:solidFill>
                <a:srgbClr val="C00000"/>
              </a:solidFill>
            </a:rPr>
            <a:t>NOTE 8:</a:t>
          </a:r>
        </a:p>
        <a:p>
          <a:pPr rtl="0" eaLnBrk="1" fontAlgn="auto" latinLnBrk="0" hangingPunct="1"/>
          <a:r>
            <a:rPr lang="en-US" sz="1100" b="1" i="0" baseline="0">
              <a:solidFill>
                <a:srgbClr val="FF0000"/>
              </a:solidFill>
              <a:effectLst/>
              <a:latin typeface="+mn-lt"/>
              <a:ea typeface="+mn-ea"/>
              <a:cs typeface="+mn-cs"/>
            </a:rPr>
            <a:t>Responses to Section 8 are used to establish additional industry quality benchmarks reported in the annual Quality Benchmark Survey. Some of these questions are tied to the production of the company/division. It is important to include production on the Main page or your submission will be returned. There are points awarded for completing this section but do not vary based on the response. Please complete each part only if you are confident that the data you have is reasonably accurate.  </a:t>
          </a:r>
          <a:endParaRPr lang="en-US" sz="1400">
            <a:solidFill>
              <a:srgbClr val="FF0000"/>
            </a:solidFill>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21167</xdr:colOff>
      <xdr:row>5</xdr:row>
      <xdr:rowOff>211667</xdr:rowOff>
    </xdr:from>
    <xdr:to>
      <xdr:col>9</xdr:col>
      <xdr:colOff>359832</xdr:colOff>
      <xdr:row>10</xdr:row>
      <xdr:rowOff>63500</xdr:rowOff>
    </xdr:to>
    <xdr:sp macro="" textlink="">
      <xdr:nvSpPr>
        <xdr:cNvPr id="2" name="TextBox 2">
          <a:extLst>
            <a:ext uri="{FF2B5EF4-FFF2-40B4-BE49-F238E27FC236}">
              <a16:creationId xmlns:a16="http://schemas.microsoft.com/office/drawing/2014/main" id="{902C2BC8-E1BE-069C-C1DC-C24C66EAE5CC}"/>
            </a:ext>
          </a:extLst>
        </xdr:cNvPr>
        <xdr:cNvSpPr txBox="1"/>
      </xdr:nvSpPr>
      <xdr:spPr>
        <a:xfrm>
          <a:off x="6752167" y="1386417"/>
          <a:ext cx="4307415" cy="1016000"/>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600"/>
            </a:lnSpc>
          </a:pPr>
          <a:r>
            <a:rPr lang="en-US" sz="1400" b="1">
              <a:solidFill>
                <a:srgbClr val="C00000"/>
              </a:solidFill>
            </a:rPr>
            <a:t>Karen:</a:t>
          </a:r>
        </a:p>
        <a:p>
          <a:pPr>
            <a:lnSpc>
              <a:spcPts val="1600"/>
            </a:lnSpc>
          </a:pPr>
          <a:r>
            <a:rPr lang="en-US" sz="1400" b="1">
              <a:solidFill>
                <a:srgbClr val="FF0000"/>
              </a:solidFill>
            </a:rPr>
            <a:t>If the</a:t>
          </a:r>
          <a:r>
            <a:rPr lang="en-US" sz="1400" b="1" baseline="0">
              <a:solidFill>
                <a:srgbClr val="FF0000"/>
              </a:solidFill>
            </a:rPr>
            <a:t> cells for Volume and Exec. details are empty or 0 please ask them to send an updated application with that information filled out for award consideration</a:t>
          </a:r>
          <a:endParaRPr lang="en-US"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57150</xdr:rowOff>
    </xdr:from>
    <xdr:to>
      <xdr:col>2</xdr:col>
      <xdr:colOff>257175</xdr:colOff>
      <xdr:row>2</xdr:row>
      <xdr:rowOff>142875</xdr:rowOff>
    </xdr:to>
    <xdr:pic>
      <xdr:nvPicPr>
        <xdr:cNvPr id="36344" name="Picture 2" descr="NRMCA new logo Acronym CMYK PMS 355">
          <a:extLst>
            <a:ext uri="{FF2B5EF4-FFF2-40B4-BE49-F238E27FC236}">
              <a16:creationId xmlns:a16="http://schemas.microsoft.com/office/drawing/2014/main" id="{18DDDEE6-BC34-45FD-77FF-FFC6B4A96B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57150"/>
          <a:ext cx="7143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38101</xdr:colOff>
      <xdr:row>11</xdr:row>
      <xdr:rowOff>233794</xdr:rowOff>
    </xdr:from>
    <xdr:to>
      <xdr:col>12</xdr:col>
      <xdr:colOff>43295</xdr:colOff>
      <xdr:row>17</xdr:row>
      <xdr:rowOff>43294</xdr:rowOff>
    </xdr:to>
    <xdr:sp macro="" textlink="">
      <xdr:nvSpPr>
        <xdr:cNvPr id="2" name="TextBox 2">
          <a:extLst>
            <a:ext uri="{FF2B5EF4-FFF2-40B4-BE49-F238E27FC236}">
              <a16:creationId xmlns:a16="http://schemas.microsoft.com/office/drawing/2014/main" id="{E3DA5BA6-CD02-58E7-FCDA-BFB5CB9CB367}"/>
            </a:ext>
          </a:extLst>
        </xdr:cNvPr>
        <xdr:cNvSpPr txBox="1"/>
      </xdr:nvSpPr>
      <xdr:spPr>
        <a:xfrm>
          <a:off x="8004465" y="3368385"/>
          <a:ext cx="4023012" cy="1134341"/>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600"/>
            </a:lnSpc>
          </a:pPr>
          <a:r>
            <a:rPr lang="en-US" sz="1400" b="1">
              <a:solidFill>
                <a:srgbClr val="C00000"/>
              </a:solidFill>
            </a:rPr>
            <a:t>NOTE</a:t>
          </a:r>
        </a:p>
        <a:p>
          <a:pPr>
            <a:lnSpc>
              <a:spcPts val="1600"/>
            </a:lnSpc>
          </a:pPr>
          <a:r>
            <a:rPr lang="en-US" sz="1400" b="1">
              <a:solidFill>
                <a:srgbClr val="FF0000"/>
              </a:solidFill>
            </a:rPr>
            <a:t>The</a:t>
          </a:r>
          <a:r>
            <a:rPr lang="en-US" sz="1400" b="1" baseline="0">
              <a:solidFill>
                <a:srgbClr val="FF0000"/>
              </a:solidFill>
            </a:rPr>
            <a:t> Company/Division Name and City, State input here will be used on the Certificate of Recognition, if awarded. Please fill in this information as you want it to appear on the certificate.</a:t>
          </a:r>
          <a:endParaRPr lang="en-US" sz="1400" b="1">
            <a:solidFill>
              <a:srgbClr val="FF0000"/>
            </a:solidFill>
          </a:endParaRPr>
        </a:p>
      </xdr:txBody>
    </xdr:sp>
    <xdr:clientData/>
  </xdr:twoCellAnchor>
  <xdr:twoCellAnchor>
    <xdr:from>
      <xdr:col>5</xdr:col>
      <xdr:colOff>37111</xdr:colOff>
      <xdr:row>17</xdr:row>
      <xdr:rowOff>106383</xdr:rowOff>
    </xdr:from>
    <xdr:to>
      <xdr:col>12</xdr:col>
      <xdr:colOff>69273</xdr:colOff>
      <xdr:row>19</xdr:row>
      <xdr:rowOff>284512</xdr:rowOff>
    </xdr:to>
    <xdr:sp macro="" textlink="">
      <xdr:nvSpPr>
        <xdr:cNvPr id="4" name="TextBox 2">
          <a:extLst>
            <a:ext uri="{FF2B5EF4-FFF2-40B4-BE49-F238E27FC236}">
              <a16:creationId xmlns:a16="http://schemas.microsoft.com/office/drawing/2014/main" id="{2EB4EA9B-D2AA-2A06-9F17-2FABA0CA7ECC}"/>
            </a:ext>
          </a:extLst>
        </xdr:cNvPr>
        <xdr:cNvSpPr txBox="1"/>
      </xdr:nvSpPr>
      <xdr:spPr>
        <a:xfrm>
          <a:off x="8003475" y="4565815"/>
          <a:ext cx="4049980" cy="732311"/>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600"/>
            </a:lnSpc>
          </a:pPr>
          <a:r>
            <a:rPr lang="en-US" sz="1400" b="1">
              <a:solidFill>
                <a:srgbClr val="C00000"/>
              </a:solidFill>
            </a:rPr>
            <a:t>NOTE</a:t>
          </a:r>
        </a:p>
        <a:p>
          <a:pPr>
            <a:lnSpc>
              <a:spcPts val="1600"/>
            </a:lnSpc>
          </a:pPr>
          <a:r>
            <a:rPr lang="en-US" sz="1400" b="1">
              <a:solidFill>
                <a:srgbClr val="FF0000"/>
              </a:solidFill>
            </a:rPr>
            <a:t>The application will not be considered if </a:t>
          </a:r>
          <a:r>
            <a:rPr lang="en-US" sz="1400" b="1" baseline="0">
              <a:solidFill>
                <a:srgbClr val="FF0000"/>
              </a:solidFill>
            </a:rPr>
            <a:t>the annual production volume is not stated.</a:t>
          </a:r>
          <a:endParaRPr lang="en-US" sz="1400" b="1">
            <a:solidFill>
              <a:srgbClr val="FF0000"/>
            </a:solidFill>
          </a:endParaRPr>
        </a:p>
      </xdr:txBody>
    </xdr:sp>
    <xdr:clientData/>
  </xdr:twoCellAnchor>
  <xdr:twoCellAnchor>
    <xdr:from>
      <xdr:col>5</xdr:col>
      <xdr:colOff>34635</xdr:colOff>
      <xdr:row>19</xdr:row>
      <xdr:rowOff>337704</xdr:rowOff>
    </xdr:from>
    <xdr:to>
      <xdr:col>12</xdr:col>
      <xdr:colOff>66797</xdr:colOff>
      <xdr:row>21</xdr:row>
      <xdr:rowOff>147205</xdr:rowOff>
    </xdr:to>
    <xdr:sp macro="" textlink="">
      <xdr:nvSpPr>
        <xdr:cNvPr id="5" name="TextBox 2">
          <a:extLst>
            <a:ext uri="{FF2B5EF4-FFF2-40B4-BE49-F238E27FC236}">
              <a16:creationId xmlns:a16="http://schemas.microsoft.com/office/drawing/2014/main" id="{0C98A6B3-A72E-0D89-7582-4062B27897AA}"/>
            </a:ext>
          </a:extLst>
        </xdr:cNvPr>
        <xdr:cNvSpPr txBox="1"/>
      </xdr:nvSpPr>
      <xdr:spPr>
        <a:xfrm>
          <a:off x="8000999" y="5351318"/>
          <a:ext cx="4049980" cy="710046"/>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500"/>
            </a:lnSpc>
          </a:pPr>
          <a:r>
            <a:rPr lang="en-US" sz="1400" b="1">
              <a:solidFill>
                <a:srgbClr val="C00000"/>
              </a:solidFill>
            </a:rPr>
            <a:t>COMMENTS  </a:t>
          </a:r>
          <a:r>
            <a:rPr lang="en-US" sz="1400" b="1" baseline="0">
              <a:solidFill>
                <a:srgbClr val="FF0000"/>
              </a:solidFill>
              <a:latin typeface="+mn-lt"/>
              <a:ea typeface="+mn-ea"/>
              <a:cs typeface="+mn-cs"/>
            </a:rPr>
            <a:t>- please identify unclear questions or provide suggestions on questions and choices to improve future award applications.</a:t>
          </a:r>
          <a:endParaRPr lang="en-US" sz="1400" b="1">
            <a:solidFill>
              <a:srgbClr val="FF0000"/>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523875</xdr:colOff>
      <xdr:row>1</xdr:row>
      <xdr:rowOff>228600</xdr:rowOff>
    </xdr:to>
    <xdr:pic>
      <xdr:nvPicPr>
        <xdr:cNvPr id="27271" name="Picture 24" descr="NRMCA new logo Acronym CMYK PMS 355">
          <a:extLst>
            <a:ext uri="{FF2B5EF4-FFF2-40B4-BE49-F238E27FC236}">
              <a16:creationId xmlns:a16="http://schemas.microsoft.com/office/drawing/2014/main" id="{2A7588E4-0F5E-2DA5-1AEE-66B61EB521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95250"/>
          <a:ext cx="3810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3</xdr:row>
          <xdr:rowOff>95250</xdr:rowOff>
        </xdr:from>
        <xdr:to>
          <xdr:col>3</xdr:col>
          <xdr:colOff>2247900</xdr:colOff>
          <xdr:row>3</xdr:row>
          <xdr:rowOff>323850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xdr:row>
          <xdr:rowOff>114300</xdr:rowOff>
        </xdr:from>
        <xdr:to>
          <xdr:col>3</xdr:col>
          <xdr:colOff>2247900</xdr:colOff>
          <xdr:row>4</xdr:row>
          <xdr:rowOff>342900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xdr:row>
          <xdr:rowOff>76200</xdr:rowOff>
        </xdr:from>
        <xdr:to>
          <xdr:col>3</xdr:col>
          <xdr:colOff>2247900</xdr:colOff>
          <xdr:row>5</xdr:row>
          <xdr:rowOff>304800</xdr:rowOff>
        </xdr:to>
        <xdr:sp macro="" textlink="">
          <xdr:nvSpPr>
            <xdr:cNvPr id="4100" name="Drop Down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57150</xdr:rowOff>
        </xdr:from>
        <xdr:to>
          <xdr:col>3</xdr:col>
          <xdr:colOff>2076450</xdr:colOff>
          <xdr:row>9</xdr:row>
          <xdr:rowOff>257175</xdr:rowOff>
        </xdr:to>
        <xdr:sp macro="" textlink="">
          <xdr:nvSpPr>
            <xdr:cNvPr id="4412" name="Check Box 316" hidden="1">
              <a:extLst>
                <a:ext uri="{63B3BB69-23CF-44E3-9099-C40C66FF867C}">
                  <a14:compatExt spid="_x0000_s4412"/>
                </a:ext>
                <a:ext uri="{FF2B5EF4-FFF2-40B4-BE49-F238E27FC236}">
                  <a16:creationId xmlns:a16="http://schemas.microsoft.com/office/drawing/2014/main" id="{00000000-0008-0000-0200-00003C1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Measurement of quality objective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6</xdr:row>
          <xdr:rowOff>76200</xdr:rowOff>
        </xdr:from>
        <xdr:to>
          <xdr:col>3</xdr:col>
          <xdr:colOff>1838325</xdr:colOff>
          <xdr:row>6</xdr:row>
          <xdr:rowOff>409575</xdr:rowOff>
        </xdr:to>
        <xdr:sp macro="" textlink="">
          <xdr:nvSpPr>
            <xdr:cNvPr id="26849" name="Check Box 1249" descr="QC Functions and Responsibility" hidden="1">
              <a:extLst>
                <a:ext uri="{63B3BB69-23CF-44E3-9099-C40C66FF867C}">
                  <a14:compatExt spid="_x0000_s26849"/>
                </a:ext>
                <a:ext uri="{FF2B5EF4-FFF2-40B4-BE49-F238E27FC236}">
                  <a16:creationId xmlns:a16="http://schemas.microsoft.com/office/drawing/2014/main" id="{00000000-0008-0000-0200-0000E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QC Functions and responsibility</a:t>
              </a:r>
            </a:p>
          </xdr:txBody>
        </xdr:sp>
        <xdr:clientData fLocksWithSheet="0"/>
      </xdr:twoCellAnchor>
    </mc:Choice>
    <mc:Fallback/>
  </mc:AlternateContent>
  <xdr:twoCellAnchor>
    <xdr:from>
      <xdr:col>4</xdr:col>
      <xdr:colOff>7939</xdr:colOff>
      <xdr:row>5</xdr:row>
      <xdr:rowOff>150811</xdr:rowOff>
    </xdr:from>
    <xdr:to>
      <xdr:col>12</xdr:col>
      <xdr:colOff>63501</xdr:colOff>
      <xdr:row>12</xdr:row>
      <xdr:rowOff>15874</xdr:rowOff>
    </xdr:to>
    <xdr:sp macro="" textlink="">
      <xdr:nvSpPr>
        <xdr:cNvPr id="2" name="TextBox 2">
          <a:extLst>
            <a:ext uri="{FF2B5EF4-FFF2-40B4-BE49-F238E27FC236}">
              <a16:creationId xmlns:a16="http://schemas.microsoft.com/office/drawing/2014/main" id="{A634051E-6D1C-0426-C1E8-BE48A603566B}"/>
            </a:ext>
          </a:extLst>
        </xdr:cNvPr>
        <xdr:cNvSpPr txBox="1"/>
      </xdr:nvSpPr>
      <xdr:spPr>
        <a:xfrm>
          <a:off x="7278689" y="1952624"/>
          <a:ext cx="4945062" cy="1952625"/>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600"/>
            </a:lnSpc>
          </a:pPr>
          <a:r>
            <a:rPr lang="en-US" sz="1400" b="1">
              <a:solidFill>
                <a:srgbClr val="C00000"/>
              </a:solidFill>
            </a:rPr>
            <a:t>NOTE 1.4</a:t>
          </a:r>
        </a:p>
        <a:p>
          <a:pPr>
            <a:lnSpc>
              <a:spcPts val="1600"/>
            </a:lnSpc>
          </a:pPr>
          <a:r>
            <a:rPr lang="en-US" sz="1400" b="1">
              <a:solidFill>
                <a:srgbClr val="FF0000"/>
              </a:solidFill>
            </a:rPr>
            <a:t>Specific</a:t>
          </a:r>
          <a:r>
            <a:rPr lang="en-US" sz="1400" b="1" baseline="0">
              <a:solidFill>
                <a:srgbClr val="FF0000"/>
              </a:solidFill>
            </a:rPr>
            <a:t> tasks and responsible individual. </a:t>
          </a:r>
          <a:r>
            <a:rPr lang="en-US" sz="1400" b="1">
              <a:solidFill>
                <a:srgbClr val="FF0000"/>
              </a:solidFill>
            </a:rPr>
            <a:t>General job</a:t>
          </a:r>
          <a:r>
            <a:rPr lang="en-US" sz="1400" b="1" baseline="0">
              <a:solidFill>
                <a:srgbClr val="FF0000"/>
              </a:solidFill>
            </a:rPr>
            <a:t> descriptions from QM will not be accepted.</a:t>
          </a:r>
        </a:p>
        <a:p>
          <a:pPr marL="0" marR="0" lvl="0" indent="0" defTabSz="914400" eaLnBrk="1" fontAlgn="auto" latinLnBrk="0" hangingPunct="1">
            <a:lnSpc>
              <a:spcPts val="1600"/>
            </a:lnSpc>
            <a:spcBef>
              <a:spcPts val="0"/>
            </a:spcBef>
            <a:spcAft>
              <a:spcPts val="0"/>
            </a:spcAft>
            <a:buClrTx/>
            <a:buSzTx/>
            <a:buFontTx/>
            <a:buNone/>
            <a:tabLst/>
            <a:defRPr/>
          </a:pPr>
          <a:r>
            <a:rPr lang="en-US" sz="1400" b="1">
              <a:solidFill>
                <a:srgbClr val="C00000"/>
              </a:solidFill>
              <a:effectLst/>
              <a:latin typeface="+mn-lt"/>
              <a:ea typeface="+mn-ea"/>
              <a:cs typeface="+mn-cs"/>
            </a:rPr>
            <a:t>NOTE 1.5</a:t>
          </a:r>
          <a:endParaRPr lang="en-US" sz="1400" b="1" baseline="0">
            <a:solidFill>
              <a:srgbClr val="C00000"/>
            </a:solidFill>
          </a:endParaRPr>
        </a:p>
        <a:p>
          <a:pPr>
            <a:lnSpc>
              <a:spcPts val="1600"/>
            </a:lnSpc>
          </a:pPr>
          <a:r>
            <a:rPr lang="en-US" sz="1400" b="1" baseline="0">
              <a:solidFill>
                <a:srgbClr val="FF0000"/>
              </a:solidFill>
            </a:rPr>
            <a:t>Quality objectives or goals should be related to product quality. Certifications, customer satisfaction or other, personnel related goals are not applicable. Documentation in 1.6 should support measurement of stated objective/goal. Data dumps will not be accepted.</a:t>
          </a:r>
        </a:p>
        <a:p>
          <a:pPr>
            <a:lnSpc>
              <a:spcPts val="1600"/>
            </a:lnSpc>
          </a:pPr>
          <a:endParaRPr lang="en-US" sz="14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57150</xdr:rowOff>
    </xdr:from>
    <xdr:to>
      <xdr:col>0</xdr:col>
      <xdr:colOff>533400</xdr:colOff>
      <xdr:row>1</xdr:row>
      <xdr:rowOff>209550</xdr:rowOff>
    </xdr:to>
    <xdr:pic>
      <xdr:nvPicPr>
        <xdr:cNvPr id="26163" name="Picture 32" descr="NRMCA new logo Acronym CMYK PMS 355">
          <a:extLst>
            <a:ext uri="{FF2B5EF4-FFF2-40B4-BE49-F238E27FC236}">
              <a16:creationId xmlns:a16="http://schemas.microsoft.com/office/drawing/2014/main" id="{553D71FF-107B-B2D1-0A66-96C471B8DD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3810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171450</xdr:colOff>
          <xdr:row>3</xdr:row>
          <xdr:rowOff>19050</xdr:rowOff>
        </xdr:from>
        <xdr:to>
          <xdr:col>3</xdr:col>
          <xdr:colOff>2200275</xdr:colOff>
          <xdr:row>3</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Drivers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xdr:row>
          <xdr:rowOff>209550</xdr:rowOff>
        </xdr:from>
        <xdr:to>
          <xdr:col>3</xdr:col>
          <xdr:colOff>2200275</xdr:colOff>
          <xdr:row>3</xdr:row>
          <xdr:rowOff>428625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Surveys/Feedback forms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xdr:row>
          <xdr:rowOff>400050</xdr:rowOff>
        </xdr:from>
        <xdr:to>
          <xdr:col>3</xdr:col>
          <xdr:colOff>2200275</xdr:colOff>
          <xdr:row>3</xdr:row>
          <xdr:rowOff>619125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Call Documentation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xdr:row>
          <xdr:rowOff>590550</xdr:rowOff>
        </xdr:from>
        <xdr:to>
          <xdr:col>3</xdr:col>
          <xdr:colOff>2200275</xdr:colOff>
          <xdr:row>3</xdr:row>
          <xdr:rowOff>809625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(write in below)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xdr:row>
          <xdr:rowOff>9525</xdr:rowOff>
        </xdr:from>
        <xdr:to>
          <xdr:col>3</xdr:col>
          <xdr:colOff>2200275</xdr:colOff>
          <xdr:row>6</xdr:row>
          <xdr:rowOff>228600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Info briefs/newsletters/website info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xdr:row>
          <xdr:rowOff>209550</xdr:rowOff>
        </xdr:from>
        <xdr:to>
          <xdr:col>3</xdr:col>
          <xdr:colOff>2200275</xdr:colOff>
          <xdr:row>6</xdr:row>
          <xdr:rowOff>428625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Webinars or lunchbox sessions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6</xdr:row>
          <xdr:rowOff>409575</xdr:rowOff>
        </xdr:from>
        <xdr:to>
          <xdr:col>3</xdr:col>
          <xdr:colOff>2200275</xdr:colOff>
          <xdr:row>6</xdr:row>
          <xdr:rowOff>628650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1/2 - 1 day seminars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xdr:row>
          <xdr:rowOff>171450</xdr:rowOff>
        </xdr:from>
        <xdr:to>
          <xdr:col>3</xdr:col>
          <xdr:colOff>2276475</xdr:colOff>
          <xdr:row>7</xdr:row>
          <xdr:rowOff>400050</xdr:rowOff>
        </xdr:to>
        <xdr:sp macro="" textlink="">
          <xdr:nvSpPr>
            <xdr:cNvPr id="7195" name="Drop Down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xdr:row>
          <xdr:rowOff>219075</xdr:rowOff>
        </xdr:from>
        <xdr:to>
          <xdr:col>3</xdr:col>
          <xdr:colOff>2095500</xdr:colOff>
          <xdr:row>9</xdr:row>
          <xdr:rowOff>104775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300-00005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Example complaint resolution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xdr:row>
          <xdr:rowOff>19050</xdr:rowOff>
        </xdr:from>
        <xdr:to>
          <xdr:col>3</xdr:col>
          <xdr:colOff>2200275</xdr:colOff>
          <xdr:row>5</xdr:row>
          <xdr:rowOff>238125</xdr:rowOff>
        </xdr:to>
        <xdr:sp macro="" textlink="">
          <xdr:nvSpPr>
            <xdr:cNvPr id="7402" name="Check Box 234" descr="Yes" hidden="1">
              <a:extLst>
                <a:ext uri="{63B3BB69-23CF-44E3-9099-C40C66FF867C}">
                  <a14:compatExt spid="_x0000_s7402"/>
                </a:ext>
                <a:ext uri="{FF2B5EF4-FFF2-40B4-BE49-F238E27FC236}">
                  <a16:creationId xmlns:a16="http://schemas.microsoft.com/office/drawing/2014/main" id="{00000000-0008-0000-0300-0000E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Discount or credit provided to customer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xdr:row>
          <xdr:rowOff>209550</xdr:rowOff>
        </xdr:from>
        <xdr:to>
          <xdr:col>3</xdr:col>
          <xdr:colOff>2200275</xdr:colOff>
          <xdr:row>5</xdr:row>
          <xdr:rowOff>428625</xdr:rowOff>
        </xdr:to>
        <xdr:sp macro="" textlink="">
          <xdr:nvSpPr>
            <xdr:cNvPr id="7403" name="Check Box 235" hidden="1">
              <a:extLst>
                <a:ext uri="{63B3BB69-23CF-44E3-9099-C40C66FF867C}">
                  <a14:compatExt spid="_x0000_s7403"/>
                </a:ext>
                <a:ext uri="{FF2B5EF4-FFF2-40B4-BE49-F238E27FC236}">
                  <a16:creationId xmlns:a16="http://schemas.microsoft.com/office/drawing/2014/main" id="{00000000-0008-0000-0300-0000E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Corrective action for resolution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xdr:row>
          <xdr:rowOff>400050</xdr:rowOff>
        </xdr:from>
        <xdr:to>
          <xdr:col>3</xdr:col>
          <xdr:colOff>2200275</xdr:colOff>
          <xdr:row>5</xdr:row>
          <xdr:rowOff>619125</xdr:rowOff>
        </xdr:to>
        <xdr:sp macro="" textlink="">
          <xdr:nvSpPr>
            <xdr:cNvPr id="7404" name="Check Box 236" hidden="1">
              <a:extLst>
                <a:ext uri="{63B3BB69-23CF-44E3-9099-C40C66FF867C}">
                  <a14:compatExt spid="_x0000_s7404"/>
                </a:ext>
                <a:ext uri="{FF2B5EF4-FFF2-40B4-BE49-F238E27FC236}">
                  <a16:creationId xmlns:a16="http://schemas.microsoft.com/office/drawing/2014/main" id="{00000000-0008-0000-0300-0000E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Update QM/communicate corrective action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xdr:row>
          <xdr:rowOff>590550</xdr:rowOff>
        </xdr:from>
        <xdr:to>
          <xdr:col>3</xdr:col>
          <xdr:colOff>2200275</xdr:colOff>
          <xdr:row>5</xdr:row>
          <xdr:rowOff>809625</xdr:rowOff>
        </xdr:to>
        <xdr:sp macro="" textlink="">
          <xdr:nvSpPr>
            <xdr:cNvPr id="7405" name="Check Box 237" hidden="1">
              <a:extLst>
                <a:ext uri="{63B3BB69-23CF-44E3-9099-C40C66FF867C}">
                  <a14:compatExt spid="_x0000_s7405"/>
                </a:ext>
                <a:ext uri="{FF2B5EF4-FFF2-40B4-BE49-F238E27FC236}">
                  <a16:creationId xmlns:a16="http://schemas.microsoft.com/office/drawing/2014/main" id="{00000000-0008-0000-0300-0000E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Identify root cause for corrective action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xdr:row>
          <xdr:rowOff>809625</xdr:rowOff>
        </xdr:from>
        <xdr:to>
          <xdr:col>3</xdr:col>
          <xdr:colOff>2209800</xdr:colOff>
          <xdr:row>5</xdr:row>
          <xdr:rowOff>1028700</xdr:rowOff>
        </xdr:to>
        <xdr:sp macro="" textlink="">
          <xdr:nvSpPr>
            <xdr:cNvPr id="7407" name="Check Box 239" hidden="1">
              <a:extLst>
                <a:ext uri="{63B3BB69-23CF-44E3-9099-C40C66FF867C}">
                  <a14:compatExt spid="_x0000_s7407"/>
                </a:ext>
                <a:ext uri="{FF2B5EF4-FFF2-40B4-BE49-F238E27FC236}">
                  <a16:creationId xmlns:a16="http://schemas.microsoft.com/office/drawing/2014/main" id="{00000000-0008-0000-0300-0000E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Refer issue to material supplier</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57150</xdr:rowOff>
    </xdr:from>
    <xdr:to>
      <xdr:col>1</xdr:col>
      <xdr:colOff>95250</xdr:colOff>
      <xdr:row>1</xdr:row>
      <xdr:rowOff>285750</xdr:rowOff>
    </xdr:to>
    <xdr:pic>
      <xdr:nvPicPr>
        <xdr:cNvPr id="28196" name="Picture 20" descr="NRMCA new logo Acronym CMYK PMS 355">
          <a:extLst>
            <a:ext uri="{FF2B5EF4-FFF2-40B4-BE49-F238E27FC236}">
              <a16:creationId xmlns:a16="http://schemas.microsoft.com/office/drawing/2014/main" id="{82B0BF26-53B1-AB4C-59AA-5540DDE618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5524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219075</xdr:colOff>
          <xdr:row>5</xdr:row>
          <xdr:rowOff>0</xdr:rowOff>
        </xdr:from>
        <xdr:to>
          <xdr:col>3</xdr:col>
          <xdr:colOff>2247900</xdr:colOff>
          <xdr:row>5</xdr:row>
          <xdr:rowOff>219075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In-house training program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xdr:row>
          <xdr:rowOff>123825</xdr:rowOff>
        </xdr:from>
        <xdr:to>
          <xdr:col>3</xdr:col>
          <xdr:colOff>2247900</xdr:colOff>
          <xdr:row>3</xdr:row>
          <xdr:rowOff>352425</xdr:rowOff>
        </xdr:to>
        <xdr:sp macro="" textlink="">
          <xdr:nvSpPr>
            <xdr:cNvPr id="8193" name="Drop Down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xdr:row>
          <xdr:rowOff>180975</xdr:rowOff>
        </xdr:from>
        <xdr:to>
          <xdr:col>3</xdr:col>
          <xdr:colOff>2247900</xdr:colOff>
          <xdr:row>6</xdr:row>
          <xdr:rowOff>409575</xdr:rowOff>
        </xdr:to>
        <xdr:sp macro="" textlink="">
          <xdr:nvSpPr>
            <xdr:cNvPr id="8196" name="Drop Down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xdr:row>
          <xdr:rowOff>209550</xdr:rowOff>
        </xdr:from>
        <xdr:to>
          <xdr:col>3</xdr:col>
          <xdr:colOff>2247900</xdr:colOff>
          <xdr:row>9</xdr:row>
          <xdr:rowOff>438150</xdr:rowOff>
        </xdr:to>
        <xdr:sp macro="" textlink="">
          <xdr:nvSpPr>
            <xdr:cNvPr id="8197" name="Drop Down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xdr:row>
          <xdr:rowOff>171450</xdr:rowOff>
        </xdr:from>
        <xdr:to>
          <xdr:col>3</xdr:col>
          <xdr:colOff>2247900</xdr:colOff>
          <xdr:row>10</xdr:row>
          <xdr:rowOff>400050</xdr:rowOff>
        </xdr:to>
        <xdr:sp macro="" textlink="">
          <xdr:nvSpPr>
            <xdr:cNvPr id="8198" name="Drop Down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xdr:row>
          <xdr:rowOff>171450</xdr:rowOff>
        </xdr:from>
        <xdr:to>
          <xdr:col>3</xdr:col>
          <xdr:colOff>2247900</xdr:colOff>
          <xdr:row>11</xdr:row>
          <xdr:rowOff>400050</xdr:rowOff>
        </xdr:to>
        <xdr:sp macro="" textlink="">
          <xdr:nvSpPr>
            <xdr:cNvPr id="8199" name="Drop Down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xdr:row>
          <xdr:rowOff>200025</xdr:rowOff>
        </xdr:from>
        <xdr:to>
          <xdr:col>3</xdr:col>
          <xdr:colOff>2238375</xdr:colOff>
          <xdr:row>5</xdr:row>
          <xdr:rowOff>419100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4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Industry publications to review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xdr:row>
          <xdr:rowOff>400050</xdr:rowOff>
        </xdr:from>
        <xdr:to>
          <xdr:col>3</xdr:col>
          <xdr:colOff>2238375</xdr:colOff>
          <xdr:row>5</xdr:row>
          <xdr:rowOff>619125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Industry course (external)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5</xdr:row>
          <xdr:rowOff>600075</xdr:rowOff>
        </xdr:from>
        <xdr:to>
          <xdr:col>3</xdr:col>
          <xdr:colOff>2238375</xdr:colOff>
          <xdr:row>5</xdr:row>
          <xdr:rowOff>819150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Technical certification course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xdr:row>
          <xdr:rowOff>38100</xdr:rowOff>
        </xdr:from>
        <xdr:to>
          <xdr:col>3</xdr:col>
          <xdr:colOff>2238375</xdr:colOff>
          <xdr:row>4</xdr:row>
          <xdr:rowOff>257175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Managerial experience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xdr:row>
          <xdr:rowOff>238125</xdr:rowOff>
        </xdr:from>
        <xdr:to>
          <xdr:col>3</xdr:col>
          <xdr:colOff>2228850</xdr:colOff>
          <xdr:row>4</xdr:row>
          <xdr:rowOff>457200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Education in engineering/technical field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xdr:row>
          <xdr:rowOff>438150</xdr:rowOff>
        </xdr:from>
        <xdr:to>
          <xdr:col>3</xdr:col>
          <xdr:colOff>2228850</xdr:colOff>
          <xdr:row>4</xdr:row>
          <xdr:rowOff>657225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Min. years of industry experience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4</xdr:row>
          <xdr:rowOff>638175</xdr:rowOff>
        </xdr:from>
        <xdr:to>
          <xdr:col>3</xdr:col>
          <xdr:colOff>2228850</xdr:colOff>
          <xdr:row>4</xdr:row>
          <xdr:rowOff>857250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400-00001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Industry certifications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180975</xdr:rowOff>
        </xdr:from>
        <xdr:to>
          <xdr:col>3</xdr:col>
          <xdr:colOff>2247900</xdr:colOff>
          <xdr:row>7</xdr:row>
          <xdr:rowOff>409575</xdr:rowOff>
        </xdr:to>
        <xdr:sp macro="" textlink="">
          <xdr:nvSpPr>
            <xdr:cNvPr id="8674" name="Drop Down 482" hidden="1">
              <a:extLst>
                <a:ext uri="{63B3BB69-23CF-44E3-9099-C40C66FF867C}">
                  <a14:compatExt spid="_x0000_s8674"/>
                </a:ext>
                <a:ext uri="{FF2B5EF4-FFF2-40B4-BE49-F238E27FC236}">
                  <a16:creationId xmlns:a16="http://schemas.microsoft.com/office/drawing/2014/main" id="{00000000-0008-0000-0400-0000E22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8</xdr:row>
          <xdr:rowOff>228600</xdr:rowOff>
        </xdr:from>
        <xdr:to>
          <xdr:col>3</xdr:col>
          <xdr:colOff>2200275</xdr:colOff>
          <xdr:row>8</xdr:row>
          <xdr:rowOff>438150</xdr:rowOff>
        </xdr:to>
        <xdr:sp macro="" textlink="">
          <xdr:nvSpPr>
            <xdr:cNvPr id="28073" name="Check Box 311" descr="Plant operator training attached" hidden="1">
              <a:extLst>
                <a:ext uri="{63B3BB69-23CF-44E3-9099-C40C66FF867C}">
                  <a14:compatExt spid="_x0000_s28073"/>
                </a:ext>
                <a:ext uri="{FF2B5EF4-FFF2-40B4-BE49-F238E27FC236}">
                  <a16:creationId xmlns:a16="http://schemas.microsoft.com/office/drawing/2014/main" id="{00000000-0008-0000-0400-0000A96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Tech Education for tech personnel</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0</xdr:row>
      <xdr:rowOff>57150</xdr:rowOff>
    </xdr:from>
    <xdr:to>
      <xdr:col>1</xdr:col>
      <xdr:colOff>104775</xdr:colOff>
      <xdr:row>2</xdr:row>
      <xdr:rowOff>0</xdr:rowOff>
    </xdr:to>
    <xdr:pic>
      <xdr:nvPicPr>
        <xdr:cNvPr id="29229" name="Picture 17" descr="NRMCA new logo Acronym CMYK PMS 355">
          <a:extLst>
            <a:ext uri="{FF2B5EF4-FFF2-40B4-BE49-F238E27FC236}">
              <a16:creationId xmlns:a16="http://schemas.microsoft.com/office/drawing/2014/main" id="{03C18399-D4D7-64DB-14B9-FF0383A95B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5619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123825</xdr:colOff>
          <xdr:row>3</xdr:row>
          <xdr:rowOff>85725</xdr:rowOff>
        </xdr:from>
        <xdr:to>
          <xdr:col>3</xdr:col>
          <xdr:colOff>2257425</xdr:colOff>
          <xdr:row>3</xdr:row>
          <xdr:rowOff>314325</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xdr:row>
          <xdr:rowOff>85725</xdr:rowOff>
        </xdr:from>
        <xdr:to>
          <xdr:col>3</xdr:col>
          <xdr:colOff>2257425</xdr:colOff>
          <xdr:row>4</xdr:row>
          <xdr:rowOff>314325</xdr:rowOff>
        </xdr:to>
        <xdr:sp macro="" textlink="">
          <xdr:nvSpPr>
            <xdr:cNvPr id="9218" name="Drop Down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xdr:row>
          <xdr:rowOff>85725</xdr:rowOff>
        </xdr:from>
        <xdr:to>
          <xdr:col>3</xdr:col>
          <xdr:colOff>2257425</xdr:colOff>
          <xdr:row>5</xdr:row>
          <xdr:rowOff>314325</xdr:rowOff>
        </xdr:to>
        <xdr:sp macro="" textlink="">
          <xdr:nvSpPr>
            <xdr:cNvPr id="9219" name="Drop Down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xdr:row>
          <xdr:rowOff>152400</xdr:rowOff>
        </xdr:from>
        <xdr:to>
          <xdr:col>3</xdr:col>
          <xdr:colOff>2257425</xdr:colOff>
          <xdr:row>6</xdr:row>
          <xdr:rowOff>381000</xdr:rowOff>
        </xdr:to>
        <xdr:sp macro="" textlink="">
          <xdr:nvSpPr>
            <xdr:cNvPr id="9220" name="Drop Down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171450</xdr:rowOff>
        </xdr:from>
        <xdr:to>
          <xdr:col>3</xdr:col>
          <xdr:colOff>2266950</xdr:colOff>
          <xdr:row>8</xdr:row>
          <xdr:rowOff>400050</xdr:rowOff>
        </xdr:to>
        <xdr:sp macro="" textlink="">
          <xdr:nvSpPr>
            <xdr:cNvPr id="9221" name="Drop Down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xdr:row>
          <xdr:rowOff>85725</xdr:rowOff>
        </xdr:from>
        <xdr:to>
          <xdr:col>3</xdr:col>
          <xdr:colOff>2257425</xdr:colOff>
          <xdr:row>9</xdr:row>
          <xdr:rowOff>314325</xdr:rowOff>
        </xdr:to>
        <xdr:sp macro="" textlink="">
          <xdr:nvSpPr>
            <xdr:cNvPr id="9222" name="Drop Down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15</xdr:row>
          <xdr:rowOff>114300</xdr:rowOff>
        </xdr:from>
        <xdr:to>
          <xdr:col>3</xdr:col>
          <xdr:colOff>2524125</xdr:colOff>
          <xdr:row>15</xdr:row>
          <xdr:rowOff>342900</xdr:rowOff>
        </xdr:to>
        <xdr:sp macro="" textlink="">
          <xdr:nvSpPr>
            <xdr:cNvPr id="9223" name="Drop Down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0</xdr:rowOff>
        </xdr:from>
        <xdr:to>
          <xdr:col>3</xdr:col>
          <xdr:colOff>2209800</xdr:colOff>
          <xdr:row>13</xdr:row>
          <xdr:rowOff>219075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Slump rack meter or other control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171450</xdr:rowOff>
        </xdr:from>
        <xdr:to>
          <xdr:col>3</xdr:col>
          <xdr:colOff>2438400</xdr:colOff>
          <xdr:row>13</xdr:row>
          <xdr:rowOff>390525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Batch water accuracy to 1.5% or better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371475</xdr:rowOff>
        </xdr:from>
        <xdr:to>
          <xdr:col>3</xdr:col>
          <xdr:colOff>2305050</xdr:colOff>
          <xdr:row>13</xdr:row>
          <xdr:rowOff>590550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Discharge of mixer wash water enforced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571500</xdr:rowOff>
        </xdr:from>
        <xdr:to>
          <xdr:col>3</xdr:col>
          <xdr:colOff>2552700</xdr:colOff>
          <xdr:row>13</xdr:row>
          <xdr:rowOff>790575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5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Jobsite addition limit on delivery ticket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762000</xdr:rowOff>
        </xdr:from>
        <xdr:to>
          <xdr:col>3</xdr:col>
          <xdr:colOff>2495550</xdr:colOff>
          <xdr:row>13</xdr:row>
          <xdr:rowOff>981075</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500-0000D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Truck water measure verified/controlled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xdr:row>
          <xdr:rowOff>152400</xdr:rowOff>
        </xdr:from>
        <xdr:to>
          <xdr:col>3</xdr:col>
          <xdr:colOff>2333625</xdr:colOff>
          <xdr:row>7</xdr:row>
          <xdr:rowOff>371475</xdr:rowOff>
        </xdr:to>
        <xdr:sp macro="" textlink="">
          <xdr:nvSpPr>
            <xdr:cNvPr id="9525" name="Check Box 309" hidden="1">
              <a:extLst>
                <a:ext uri="{63B3BB69-23CF-44E3-9099-C40C66FF867C}">
                  <a14:compatExt spid="_x0000_s9525"/>
                </a:ext>
                <a:ext uri="{FF2B5EF4-FFF2-40B4-BE49-F238E27FC236}">
                  <a16:creationId xmlns:a16="http://schemas.microsoft.com/office/drawing/2014/main" id="{00000000-0008-0000-0500-0000352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Plot attached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13</xdr:row>
          <xdr:rowOff>1000125</xdr:rowOff>
        </xdr:from>
        <xdr:to>
          <xdr:col>3</xdr:col>
          <xdr:colOff>2447925</xdr:colOff>
          <xdr:row>13</xdr:row>
          <xdr:rowOff>1190625</xdr:rowOff>
        </xdr:to>
        <xdr:sp macro="" textlink="">
          <xdr:nvSpPr>
            <xdr:cNvPr id="28902" name="Check Box 1254" hidden="1">
              <a:extLst>
                <a:ext uri="{63B3BB69-23CF-44E3-9099-C40C66FF867C}">
                  <a14:compatExt spid="_x0000_s28902"/>
                </a:ext>
                <a:ext uri="{FF2B5EF4-FFF2-40B4-BE49-F238E27FC236}">
                  <a16:creationId xmlns:a16="http://schemas.microsoft.com/office/drawing/2014/main" id="{00000000-0008-0000-0500-0000E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Automated water addition on trucks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95250</xdr:rowOff>
        </xdr:from>
        <xdr:to>
          <xdr:col>3</xdr:col>
          <xdr:colOff>2362200</xdr:colOff>
          <xdr:row>12</xdr:row>
          <xdr:rowOff>314325</xdr:rowOff>
        </xdr:to>
        <xdr:sp macro="" textlink="">
          <xdr:nvSpPr>
            <xdr:cNvPr id="29164" name="Check Box 309" hidden="1">
              <a:extLst>
                <a:ext uri="{63B3BB69-23CF-44E3-9099-C40C66FF867C}">
                  <a14:compatExt spid="_x0000_s29164"/>
                </a:ext>
                <a:ext uri="{FF2B5EF4-FFF2-40B4-BE49-F238E27FC236}">
                  <a16:creationId xmlns:a16="http://schemas.microsoft.com/office/drawing/2014/main" id="{00000000-0008-0000-0500-0000EC7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Scale check report attached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95250</xdr:rowOff>
        </xdr:from>
        <xdr:to>
          <xdr:col>3</xdr:col>
          <xdr:colOff>2362200</xdr:colOff>
          <xdr:row>14</xdr:row>
          <xdr:rowOff>314325</xdr:rowOff>
        </xdr:to>
        <xdr:sp macro="" textlink="">
          <xdr:nvSpPr>
            <xdr:cNvPr id="29203" name="Check Box 309" hidden="1">
              <a:extLst>
                <a:ext uri="{63B3BB69-23CF-44E3-9099-C40C66FF867C}">
                  <a14:compatExt spid="_x0000_s29203"/>
                </a:ext>
                <a:ext uri="{FF2B5EF4-FFF2-40B4-BE49-F238E27FC236}">
                  <a16:creationId xmlns:a16="http://schemas.microsoft.com/office/drawing/2014/main" id="{00000000-0008-0000-0500-0000137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Policy document attached</a:t>
              </a:r>
            </a:p>
          </xdr:txBody>
        </xdr:sp>
        <xdr:clientData fLocksWithSheet="0"/>
      </xdr:twoCellAnchor>
    </mc:Choice>
    <mc:Fallback/>
  </mc:AlternateContent>
  <xdr:twoCellAnchor>
    <xdr:from>
      <xdr:col>4</xdr:col>
      <xdr:colOff>0</xdr:colOff>
      <xdr:row>9</xdr:row>
      <xdr:rowOff>0</xdr:rowOff>
    </xdr:from>
    <xdr:to>
      <xdr:col>10</xdr:col>
      <xdr:colOff>501650</xdr:colOff>
      <xdr:row>11</xdr:row>
      <xdr:rowOff>95250</xdr:rowOff>
    </xdr:to>
    <xdr:sp macro="" textlink="">
      <xdr:nvSpPr>
        <xdr:cNvPr id="2" name="TextBox 2">
          <a:extLst>
            <a:ext uri="{FF2B5EF4-FFF2-40B4-BE49-F238E27FC236}">
              <a16:creationId xmlns:a16="http://schemas.microsoft.com/office/drawing/2014/main" id="{D363F30D-76AC-EFCF-491D-4DB7C479C604}"/>
            </a:ext>
          </a:extLst>
        </xdr:cNvPr>
        <xdr:cNvSpPr txBox="1"/>
      </xdr:nvSpPr>
      <xdr:spPr>
        <a:xfrm>
          <a:off x="7877175" y="3676650"/>
          <a:ext cx="4159250" cy="923925"/>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500"/>
            </a:lnSpc>
          </a:pPr>
          <a:r>
            <a:rPr lang="en-US" sz="1400" b="1">
              <a:solidFill>
                <a:srgbClr val="C00000"/>
              </a:solidFill>
            </a:rPr>
            <a:t>NOTE 4.6</a:t>
          </a:r>
        </a:p>
        <a:p>
          <a:pPr>
            <a:lnSpc>
              <a:spcPts val="1600"/>
            </a:lnSpc>
          </a:pPr>
          <a:r>
            <a:rPr lang="en-US" sz="1400" b="1">
              <a:solidFill>
                <a:srgbClr val="FF0000"/>
              </a:solidFill>
            </a:rPr>
            <a:t>ASTM C94 establishes requirements and details</a:t>
          </a:r>
          <a:r>
            <a:rPr lang="en-US" sz="1400" b="1" baseline="0">
              <a:solidFill>
                <a:srgbClr val="FF0000"/>
              </a:solidFill>
            </a:rPr>
            <a:t> of checking accuracy of scales. Scale companies or internal checks should conform. </a:t>
          </a:r>
        </a:p>
        <a:p>
          <a:pPr>
            <a:lnSpc>
              <a:spcPts val="1400"/>
            </a:lnSpc>
          </a:pPr>
          <a:endParaRPr lang="en-US" sz="14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57150</xdr:rowOff>
    </xdr:from>
    <xdr:to>
      <xdr:col>1</xdr:col>
      <xdr:colOff>47625</xdr:colOff>
      <xdr:row>2</xdr:row>
      <xdr:rowOff>0</xdr:rowOff>
    </xdr:to>
    <xdr:pic>
      <xdr:nvPicPr>
        <xdr:cNvPr id="30244" name="Picture 18" descr="NRMCA new logo Acronym CMYK PMS 355">
          <a:extLst>
            <a:ext uri="{FF2B5EF4-FFF2-40B4-BE49-F238E27FC236}">
              <a16:creationId xmlns:a16="http://schemas.microsoft.com/office/drawing/2014/main" id="{A6478D68-90AD-1449-78DF-F3B1114460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5048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133350</xdr:colOff>
          <xdr:row>4</xdr:row>
          <xdr:rowOff>57150</xdr:rowOff>
        </xdr:from>
        <xdr:to>
          <xdr:col>3</xdr:col>
          <xdr:colOff>2266950</xdr:colOff>
          <xdr:row>4</xdr:row>
          <xdr:rowOff>285750</xdr:rowOff>
        </xdr:to>
        <xdr:sp macro="" textlink="">
          <xdr:nvSpPr>
            <xdr:cNvPr id="10243" name="Drop Down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76200</xdr:rowOff>
        </xdr:from>
        <xdr:to>
          <xdr:col>3</xdr:col>
          <xdr:colOff>2266950</xdr:colOff>
          <xdr:row>6</xdr:row>
          <xdr:rowOff>304800</xdr:rowOff>
        </xdr:to>
        <xdr:sp macro="" textlink="">
          <xdr:nvSpPr>
            <xdr:cNvPr id="10244" name="Drop Down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xdr:row>
          <xdr:rowOff>76200</xdr:rowOff>
        </xdr:from>
        <xdr:to>
          <xdr:col>3</xdr:col>
          <xdr:colOff>2266950</xdr:colOff>
          <xdr:row>7</xdr:row>
          <xdr:rowOff>304800</xdr:rowOff>
        </xdr:to>
        <xdr:sp macro="" textlink="">
          <xdr:nvSpPr>
            <xdr:cNvPr id="10245" name="Drop Down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76200</xdr:rowOff>
        </xdr:from>
        <xdr:to>
          <xdr:col>3</xdr:col>
          <xdr:colOff>2266950</xdr:colOff>
          <xdr:row>8</xdr:row>
          <xdr:rowOff>304800</xdr:rowOff>
        </xdr:to>
        <xdr:sp macro="" textlink="">
          <xdr:nvSpPr>
            <xdr:cNvPr id="10246" name="Drop Down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76200</xdr:rowOff>
        </xdr:from>
        <xdr:to>
          <xdr:col>3</xdr:col>
          <xdr:colOff>2266950</xdr:colOff>
          <xdr:row>10</xdr:row>
          <xdr:rowOff>276225</xdr:rowOff>
        </xdr:to>
        <xdr:sp macro="" textlink="">
          <xdr:nvSpPr>
            <xdr:cNvPr id="10247" name="Drop Down 7" hidden="1">
              <a:extLst>
                <a:ext uri="{63B3BB69-23CF-44E3-9099-C40C66FF867C}">
                  <a14:compatExt spid="_x0000_s10247"/>
                </a:ext>
                <a:ext uri="{FF2B5EF4-FFF2-40B4-BE49-F238E27FC236}">
                  <a16:creationId xmlns:a16="http://schemas.microsoft.com/office/drawing/2014/main" id="{00000000-0008-0000-0600-000007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11</xdr:row>
          <xdr:rowOff>123825</xdr:rowOff>
        </xdr:from>
        <xdr:to>
          <xdr:col>3</xdr:col>
          <xdr:colOff>2276475</xdr:colOff>
          <xdr:row>11</xdr:row>
          <xdr:rowOff>352425</xdr:rowOff>
        </xdr:to>
        <xdr:sp macro="" textlink="">
          <xdr:nvSpPr>
            <xdr:cNvPr id="10248" name="Drop Down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66675</xdr:rowOff>
        </xdr:from>
        <xdr:to>
          <xdr:col>3</xdr:col>
          <xdr:colOff>2266950</xdr:colOff>
          <xdr:row>12</xdr:row>
          <xdr:rowOff>295275</xdr:rowOff>
        </xdr:to>
        <xdr:sp macro="" textlink="">
          <xdr:nvSpPr>
            <xdr:cNvPr id="10249" name="Drop Down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xdr:row>
          <xdr:rowOff>28575</xdr:rowOff>
        </xdr:from>
        <xdr:to>
          <xdr:col>3</xdr:col>
          <xdr:colOff>2171700</xdr:colOff>
          <xdr:row>9</xdr:row>
          <xdr:rowOff>247650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Testing concrete-making materials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xdr:row>
          <xdr:rowOff>219075</xdr:rowOff>
        </xdr:from>
        <xdr:to>
          <xdr:col>3</xdr:col>
          <xdr:colOff>2171700</xdr:colOff>
          <xdr:row>9</xdr:row>
          <xdr:rowOff>438150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6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Concrete trial batches for submittals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xdr:row>
          <xdr:rowOff>419100</xdr:rowOff>
        </xdr:from>
        <xdr:to>
          <xdr:col>3</xdr:col>
          <xdr:colOff>2171700</xdr:colOff>
          <xdr:row>9</xdr:row>
          <xdr:rowOff>638175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6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Concrete mixture optimization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xdr:row>
          <xdr:rowOff>619125</xdr:rowOff>
        </xdr:from>
        <xdr:to>
          <xdr:col>3</xdr:col>
          <xdr:colOff>2171700</xdr:colOff>
          <xdr:row>9</xdr:row>
          <xdr:rowOff>838200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6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Product evaluation / development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xdr:row>
          <xdr:rowOff>304800</xdr:rowOff>
        </xdr:from>
        <xdr:to>
          <xdr:col>3</xdr:col>
          <xdr:colOff>2152650</xdr:colOff>
          <xdr:row>3</xdr:row>
          <xdr:rowOff>523875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600-00001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CM evaluation process attached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xdr:row>
          <xdr:rowOff>85725</xdr:rowOff>
        </xdr:from>
        <xdr:to>
          <xdr:col>3</xdr:col>
          <xdr:colOff>2266950</xdr:colOff>
          <xdr:row>5</xdr:row>
          <xdr:rowOff>314325</xdr:rowOff>
        </xdr:to>
        <xdr:sp macro="" textlink="">
          <xdr:nvSpPr>
            <xdr:cNvPr id="10337" name="Drop Down 97" hidden="1">
              <a:extLst>
                <a:ext uri="{63B3BB69-23CF-44E3-9099-C40C66FF867C}">
                  <a14:compatExt spid="_x0000_s10337"/>
                </a:ext>
                <a:ext uri="{FF2B5EF4-FFF2-40B4-BE49-F238E27FC236}">
                  <a16:creationId xmlns:a16="http://schemas.microsoft.com/office/drawing/2014/main" id="{00000000-0008-0000-0600-0000612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285750</xdr:rowOff>
        </xdr:from>
        <xdr:to>
          <xdr:col>3</xdr:col>
          <xdr:colOff>2133600</xdr:colOff>
          <xdr:row>13</xdr:row>
          <xdr:rowOff>504825</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600-0000372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Internal testing information attached</a:t>
              </a:r>
            </a:p>
          </xdr:txBody>
        </xdr:sp>
        <xdr:clientData fLocksWithSheet="0"/>
      </xdr:twoCellAnchor>
    </mc:Choice>
    <mc:Fallback/>
  </mc:AlternateContent>
  <xdr:twoCellAnchor>
    <xdr:from>
      <xdr:col>3</xdr:col>
      <xdr:colOff>2362199</xdr:colOff>
      <xdr:row>11</xdr:row>
      <xdr:rowOff>542924</xdr:rowOff>
    </xdr:from>
    <xdr:to>
      <xdr:col>11</xdr:col>
      <xdr:colOff>419100</xdr:colOff>
      <xdr:row>14</xdr:row>
      <xdr:rowOff>28574</xdr:rowOff>
    </xdr:to>
    <xdr:sp macro="" textlink="">
      <xdr:nvSpPr>
        <xdr:cNvPr id="2" name="TextBox 2">
          <a:extLst>
            <a:ext uri="{FF2B5EF4-FFF2-40B4-BE49-F238E27FC236}">
              <a16:creationId xmlns:a16="http://schemas.microsoft.com/office/drawing/2014/main" id="{A641E4C5-F2F6-2FD9-4889-560B7D786577}"/>
            </a:ext>
          </a:extLst>
        </xdr:cNvPr>
        <xdr:cNvSpPr txBox="1"/>
      </xdr:nvSpPr>
      <xdr:spPr>
        <a:xfrm>
          <a:off x="7362824" y="5438774"/>
          <a:ext cx="4686301" cy="1143000"/>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600"/>
            </a:lnSpc>
          </a:pPr>
          <a:r>
            <a:rPr lang="en-US" sz="1400" b="1">
              <a:solidFill>
                <a:srgbClr val="C00000"/>
              </a:solidFill>
            </a:rPr>
            <a:t>NOTE 5.9</a:t>
          </a:r>
        </a:p>
        <a:p>
          <a:pPr>
            <a:lnSpc>
              <a:spcPts val="1600"/>
            </a:lnSpc>
          </a:pPr>
          <a:r>
            <a:rPr lang="en-US" sz="1400" b="1">
              <a:solidFill>
                <a:srgbClr val="FF0000"/>
              </a:solidFill>
            </a:rPr>
            <a:t>Do not include mixtures used for product development or mix</a:t>
          </a:r>
          <a:r>
            <a:rPr lang="en-US" sz="1400" b="1" baseline="0">
              <a:solidFill>
                <a:srgbClr val="FF0000"/>
              </a:solidFill>
            </a:rPr>
            <a:t> optimization. Do not include tests performed by third-party lab for acceptance tests. The attachment should briefly describe how the control chart is used.</a:t>
          </a:r>
        </a:p>
        <a:p>
          <a:pPr>
            <a:lnSpc>
              <a:spcPts val="1600"/>
            </a:lnSpc>
          </a:pPr>
          <a:endParaRPr lang="en-US" sz="14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57150</xdr:rowOff>
    </xdr:from>
    <xdr:to>
      <xdr:col>1</xdr:col>
      <xdr:colOff>38100</xdr:colOff>
      <xdr:row>1</xdr:row>
      <xdr:rowOff>295275</xdr:rowOff>
    </xdr:to>
    <xdr:pic>
      <xdr:nvPicPr>
        <xdr:cNvPr id="31257" name="Picture 14" descr="NRMCA new logo Acronym CMYK PMS 355">
          <a:extLst>
            <a:ext uri="{FF2B5EF4-FFF2-40B4-BE49-F238E27FC236}">
              <a16:creationId xmlns:a16="http://schemas.microsoft.com/office/drawing/2014/main" id="{FE69A380-A21E-3D01-91F6-AAD51DA758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4953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161925</xdr:colOff>
          <xdr:row>3</xdr:row>
          <xdr:rowOff>95250</xdr:rowOff>
        </xdr:from>
        <xdr:to>
          <xdr:col>3</xdr:col>
          <xdr:colOff>2295525</xdr:colOff>
          <xdr:row>3</xdr:row>
          <xdr:rowOff>323850</xdr:rowOff>
        </xdr:to>
        <xdr:sp macro="" textlink="">
          <xdr:nvSpPr>
            <xdr:cNvPr id="11265" name="Drop Down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95250</xdr:rowOff>
        </xdr:from>
        <xdr:to>
          <xdr:col>3</xdr:col>
          <xdr:colOff>2295525</xdr:colOff>
          <xdr:row>4</xdr:row>
          <xdr:rowOff>323850</xdr:rowOff>
        </xdr:to>
        <xdr:sp macro="" textlink="">
          <xdr:nvSpPr>
            <xdr:cNvPr id="11266" name="Drop Down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xdr:row>
          <xdr:rowOff>200025</xdr:rowOff>
        </xdr:from>
        <xdr:to>
          <xdr:col>3</xdr:col>
          <xdr:colOff>2286000</xdr:colOff>
          <xdr:row>5</xdr:row>
          <xdr:rowOff>428625</xdr:rowOff>
        </xdr:to>
        <xdr:sp macro="" textlink="">
          <xdr:nvSpPr>
            <xdr:cNvPr id="11267" name="Drop Down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161925</xdr:rowOff>
        </xdr:from>
        <xdr:to>
          <xdr:col>3</xdr:col>
          <xdr:colOff>2295525</xdr:colOff>
          <xdr:row>8</xdr:row>
          <xdr:rowOff>390525</xdr:rowOff>
        </xdr:to>
        <xdr:sp macro="" textlink="">
          <xdr:nvSpPr>
            <xdr:cNvPr id="11268" name="Drop Down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95250</xdr:rowOff>
        </xdr:from>
        <xdr:to>
          <xdr:col>3</xdr:col>
          <xdr:colOff>2295525</xdr:colOff>
          <xdr:row>10</xdr:row>
          <xdr:rowOff>323850</xdr:rowOff>
        </xdr:to>
        <xdr:sp macro="" textlink="">
          <xdr:nvSpPr>
            <xdr:cNvPr id="11269" name="Drop Down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xdr:row>
          <xdr:rowOff>0</xdr:rowOff>
        </xdr:from>
        <xdr:to>
          <xdr:col>3</xdr:col>
          <xdr:colOff>2171700</xdr:colOff>
          <xdr:row>9</xdr:row>
          <xdr:rowOff>219075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Do not get or track test reports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xdr:row>
          <xdr:rowOff>180975</xdr:rowOff>
        </xdr:from>
        <xdr:to>
          <xdr:col>3</xdr:col>
          <xdr:colOff>2171700</xdr:colOff>
          <xdr:row>9</xdr:row>
          <xdr:rowOff>400050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Reports saved in project folder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xdr:row>
          <xdr:rowOff>381000</xdr:rowOff>
        </xdr:from>
        <xdr:to>
          <xdr:col>3</xdr:col>
          <xdr:colOff>2171700</xdr:colOff>
          <xdr:row>9</xdr:row>
          <xdr:rowOff>600075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Results &amp; batch records reviewed for issues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9</xdr:row>
          <xdr:rowOff>581025</xdr:rowOff>
        </xdr:from>
        <xdr:to>
          <xdr:col>3</xdr:col>
          <xdr:colOff>2381250</xdr:colOff>
          <xdr:row>9</xdr:row>
          <xdr:rowOff>800100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Used for mixture strength for new submittals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xdr:row>
          <xdr:rowOff>76200</xdr:rowOff>
        </xdr:from>
        <xdr:to>
          <xdr:col>3</xdr:col>
          <xdr:colOff>2390775</xdr:colOff>
          <xdr:row>7</xdr:row>
          <xdr:rowOff>295275</xdr:rowOff>
        </xdr:to>
        <xdr:sp macro="" textlink="">
          <xdr:nvSpPr>
            <xdr:cNvPr id="31211" name="Check Box 311" hidden="1">
              <a:extLst>
                <a:ext uri="{63B3BB69-23CF-44E3-9099-C40C66FF867C}">
                  <a14:compatExt spid="_x0000_s31211"/>
                </a:ext>
                <a:ext uri="{FF2B5EF4-FFF2-40B4-BE49-F238E27FC236}">
                  <a16:creationId xmlns:a16="http://schemas.microsoft.com/office/drawing/2014/main" id="{00000000-0008-0000-0700-0000EB7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Performance test results for project submittal</a:t>
              </a:r>
            </a:p>
          </xdr:txBody>
        </xdr:sp>
        <xdr:clientData fLocksWithSheet="0"/>
      </xdr:twoCellAnchor>
    </mc:Choice>
    <mc:Fallback/>
  </mc:AlternateContent>
  <xdr:twoCellAnchor>
    <xdr:from>
      <xdr:col>4</xdr:col>
      <xdr:colOff>0</xdr:colOff>
      <xdr:row>5</xdr:row>
      <xdr:rowOff>615463</xdr:rowOff>
    </xdr:from>
    <xdr:to>
      <xdr:col>14</xdr:col>
      <xdr:colOff>7327</xdr:colOff>
      <xdr:row>8</xdr:row>
      <xdr:rowOff>0</xdr:rowOff>
    </xdr:to>
    <xdr:sp macro="" textlink="">
      <xdr:nvSpPr>
        <xdr:cNvPr id="2" name="TextBox 2">
          <a:extLst>
            <a:ext uri="{FF2B5EF4-FFF2-40B4-BE49-F238E27FC236}">
              <a16:creationId xmlns:a16="http://schemas.microsoft.com/office/drawing/2014/main" id="{D88BB449-C798-48DE-9B8B-D23F8D8C26FA}"/>
            </a:ext>
          </a:extLst>
        </xdr:cNvPr>
        <xdr:cNvSpPr txBox="1"/>
      </xdr:nvSpPr>
      <xdr:spPr>
        <a:xfrm>
          <a:off x="7473462" y="2278675"/>
          <a:ext cx="6088673" cy="754671"/>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600"/>
            </a:lnSpc>
          </a:pPr>
          <a:r>
            <a:rPr lang="en-US" sz="1400" b="1">
              <a:solidFill>
                <a:srgbClr val="C00000"/>
              </a:solidFill>
            </a:rPr>
            <a:t>NOTE 6.3:</a:t>
          </a:r>
        </a:p>
        <a:p>
          <a:pPr>
            <a:lnSpc>
              <a:spcPts val="1600"/>
            </a:lnSpc>
          </a:pPr>
          <a:r>
            <a:rPr lang="en-US" sz="1400" b="1">
              <a:solidFill>
                <a:srgbClr val="FF0000"/>
              </a:solidFill>
            </a:rPr>
            <a:t>Do not</a:t>
          </a:r>
          <a:r>
            <a:rPr lang="en-US" sz="1400" b="1" baseline="0">
              <a:solidFill>
                <a:srgbClr val="FF0000"/>
              </a:solidFill>
            </a:rPr>
            <a:t> attach a complete project submittal. State the specification requirement and include the report of the performance property used in the submittal.</a:t>
          </a:r>
          <a:endParaRPr lang="en-US" sz="14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57150</xdr:rowOff>
    </xdr:from>
    <xdr:to>
      <xdr:col>1</xdr:col>
      <xdr:colOff>142875</xdr:colOff>
      <xdr:row>1</xdr:row>
      <xdr:rowOff>333375</xdr:rowOff>
    </xdr:to>
    <xdr:pic>
      <xdr:nvPicPr>
        <xdr:cNvPr id="32527" name="Picture 8" descr="NRMCA new logo Acronym CMYK PMS 355">
          <a:extLst>
            <a:ext uri="{FF2B5EF4-FFF2-40B4-BE49-F238E27FC236}">
              <a16:creationId xmlns:a16="http://schemas.microsoft.com/office/drawing/2014/main" id="{68A9EEDA-D39F-5D1A-AAB3-0B9F0F4192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514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104775</xdr:colOff>
          <xdr:row>10</xdr:row>
          <xdr:rowOff>104775</xdr:rowOff>
        </xdr:from>
        <xdr:to>
          <xdr:col>5</xdr:col>
          <xdr:colOff>2238375</xdr:colOff>
          <xdr:row>10</xdr:row>
          <xdr:rowOff>333375</xdr:rowOff>
        </xdr:to>
        <xdr:sp macro="" textlink="">
          <xdr:nvSpPr>
            <xdr:cNvPr id="12292" name="Drop Down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12</xdr:row>
          <xdr:rowOff>104775</xdr:rowOff>
        </xdr:from>
        <xdr:to>
          <xdr:col>5</xdr:col>
          <xdr:colOff>2238375</xdr:colOff>
          <xdr:row>12</xdr:row>
          <xdr:rowOff>333375</xdr:rowOff>
        </xdr:to>
        <xdr:sp macro="" textlink="">
          <xdr:nvSpPr>
            <xdr:cNvPr id="12294" name="Drop Down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xdr:row>
          <xdr:rowOff>180975</xdr:rowOff>
        </xdr:from>
        <xdr:to>
          <xdr:col>5</xdr:col>
          <xdr:colOff>1485900</xdr:colOff>
          <xdr:row>7</xdr:row>
          <xdr:rowOff>409575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800-00004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 test records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161925</xdr:rowOff>
        </xdr:from>
        <xdr:to>
          <xdr:col>5</xdr:col>
          <xdr:colOff>2143125</xdr:colOff>
          <xdr:row>13</xdr:row>
          <xdr:rowOff>361950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800-00004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 internal audit documentation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xdr:row>
          <xdr:rowOff>95250</xdr:rowOff>
        </xdr:from>
        <xdr:to>
          <xdr:col>5</xdr:col>
          <xdr:colOff>1447800</xdr:colOff>
          <xdr:row>5</xdr:row>
          <xdr:rowOff>323850</xdr:rowOff>
        </xdr:to>
        <xdr:sp macro="" textlink="">
          <xdr:nvSpPr>
            <xdr:cNvPr id="12668" name="Drop Down 380" hidden="1">
              <a:extLst>
                <a:ext uri="{63B3BB69-23CF-44E3-9099-C40C66FF867C}">
                  <a14:compatExt spid="_x0000_s12668"/>
                </a:ext>
                <a:ext uri="{FF2B5EF4-FFF2-40B4-BE49-F238E27FC236}">
                  <a16:creationId xmlns:a16="http://schemas.microsoft.com/office/drawing/2014/main" id="{00000000-0008-0000-0800-00007C3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6</xdr:row>
          <xdr:rowOff>104775</xdr:rowOff>
        </xdr:from>
        <xdr:to>
          <xdr:col>5</xdr:col>
          <xdr:colOff>1447800</xdr:colOff>
          <xdr:row>6</xdr:row>
          <xdr:rowOff>333375</xdr:rowOff>
        </xdr:to>
        <xdr:sp macro="" textlink="">
          <xdr:nvSpPr>
            <xdr:cNvPr id="12669" name="Drop Down 381" hidden="1">
              <a:extLst>
                <a:ext uri="{63B3BB69-23CF-44E3-9099-C40C66FF867C}">
                  <a14:compatExt spid="_x0000_s12669"/>
                </a:ext>
                <a:ext uri="{FF2B5EF4-FFF2-40B4-BE49-F238E27FC236}">
                  <a16:creationId xmlns:a16="http://schemas.microsoft.com/office/drawing/2014/main" id="{00000000-0008-0000-0800-00007D31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xdr:row>
          <xdr:rowOff>95250</xdr:rowOff>
        </xdr:from>
        <xdr:to>
          <xdr:col>5</xdr:col>
          <xdr:colOff>2238375</xdr:colOff>
          <xdr:row>11</xdr:row>
          <xdr:rowOff>323850</xdr:rowOff>
        </xdr:to>
        <xdr:sp macro="" textlink="">
          <xdr:nvSpPr>
            <xdr:cNvPr id="12950" name="Drop Down 662" hidden="1">
              <a:extLst>
                <a:ext uri="{63B3BB69-23CF-44E3-9099-C40C66FF867C}">
                  <a14:compatExt spid="_x0000_s12950"/>
                </a:ext>
                <a:ext uri="{FF2B5EF4-FFF2-40B4-BE49-F238E27FC236}">
                  <a16:creationId xmlns:a16="http://schemas.microsoft.com/office/drawing/2014/main" id="{00000000-0008-0000-0800-00009632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28575</xdr:rowOff>
        </xdr:from>
        <xdr:to>
          <xdr:col>5</xdr:col>
          <xdr:colOff>1628775</xdr:colOff>
          <xdr:row>8</xdr:row>
          <xdr:rowOff>247650</xdr:rowOff>
        </xdr:to>
        <xdr:sp macro="" textlink="">
          <xdr:nvSpPr>
            <xdr:cNvPr id="31980" name="Check Box 1260" descr="Strength test results" hidden="1">
              <a:extLst>
                <a:ext uri="{63B3BB69-23CF-44E3-9099-C40C66FF867C}">
                  <a14:compatExt spid="_x0000_s31980"/>
                </a:ext>
                <a:ext uri="{FF2B5EF4-FFF2-40B4-BE49-F238E27FC236}">
                  <a16:creationId xmlns:a16="http://schemas.microsoft.com/office/drawing/2014/main" id="{00000000-0008-0000-0800-0000E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Strength test results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247650</xdr:rowOff>
        </xdr:from>
        <xdr:to>
          <xdr:col>5</xdr:col>
          <xdr:colOff>1685925</xdr:colOff>
          <xdr:row>8</xdr:row>
          <xdr:rowOff>466725</xdr:rowOff>
        </xdr:to>
        <xdr:sp macro="" textlink="">
          <xdr:nvSpPr>
            <xdr:cNvPr id="31981" name="Check Box 1261" hidden="1">
              <a:extLst>
                <a:ext uri="{63B3BB69-23CF-44E3-9099-C40C66FF867C}">
                  <a14:compatExt spid="_x0000_s31981"/>
                </a:ext>
                <a:ext uri="{FF2B5EF4-FFF2-40B4-BE49-F238E27FC236}">
                  <a16:creationId xmlns:a16="http://schemas.microsoft.com/office/drawing/2014/main" id="{00000000-0008-0000-0800-0000E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Air content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xdr:row>
          <xdr:rowOff>476250</xdr:rowOff>
        </xdr:from>
        <xdr:to>
          <xdr:col>5</xdr:col>
          <xdr:colOff>1276350</xdr:colOff>
          <xdr:row>8</xdr:row>
          <xdr:rowOff>695325</xdr:rowOff>
        </xdr:to>
        <xdr:sp macro="" textlink="">
          <xdr:nvSpPr>
            <xdr:cNvPr id="31982" name="Check Box 1262" hidden="1">
              <a:extLst>
                <a:ext uri="{63B3BB69-23CF-44E3-9099-C40C66FF867C}">
                  <a14:compatExt spid="_x0000_s31982"/>
                </a:ext>
                <a:ext uri="{FF2B5EF4-FFF2-40B4-BE49-F238E27FC236}">
                  <a16:creationId xmlns:a16="http://schemas.microsoft.com/office/drawing/2014/main" id="{00000000-0008-0000-0800-0000E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Slump/Slump Flow</a:t>
              </a:r>
            </a:p>
          </xdr:txBody>
        </xdr:sp>
        <xdr:clientData fLocksWithSheet="0"/>
      </xdr:twoCellAnchor>
    </mc:Choice>
    <mc:Fallback/>
  </mc:AlternateContent>
  <xdr:twoCellAnchor>
    <xdr:from>
      <xdr:col>6</xdr:col>
      <xdr:colOff>28574</xdr:colOff>
      <xdr:row>3</xdr:row>
      <xdr:rowOff>47624</xdr:rowOff>
    </xdr:from>
    <xdr:to>
      <xdr:col>17</xdr:col>
      <xdr:colOff>476250</xdr:colOff>
      <xdr:row>8</xdr:row>
      <xdr:rowOff>942975</xdr:rowOff>
    </xdr:to>
    <xdr:sp macro="" textlink="">
      <xdr:nvSpPr>
        <xdr:cNvPr id="13" name="TextBox 2">
          <a:extLst>
            <a:ext uri="{FF2B5EF4-FFF2-40B4-BE49-F238E27FC236}">
              <a16:creationId xmlns:a16="http://schemas.microsoft.com/office/drawing/2014/main" id="{3F0B83C5-4A3F-7555-DC15-FCA4BEB9B397}"/>
            </a:ext>
          </a:extLst>
        </xdr:cNvPr>
        <xdr:cNvSpPr txBox="1"/>
      </xdr:nvSpPr>
      <xdr:spPr>
        <a:xfrm>
          <a:off x="8305799" y="895349"/>
          <a:ext cx="7086601" cy="3400426"/>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600"/>
            </a:lnSpc>
          </a:pPr>
          <a:r>
            <a:rPr lang="en-US" sz="1400" b="1">
              <a:solidFill>
                <a:srgbClr val="C00000"/>
              </a:solidFill>
            </a:rPr>
            <a:t>NOTE 7:</a:t>
          </a:r>
        </a:p>
        <a:p>
          <a:pPr>
            <a:lnSpc>
              <a:spcPts val="1600"/>
            </a:lnSpc>
          </a:pPr>
          <a:r>
            <a:rPr lang="en-US" sz="1400" b="1">
              <a:solidFill>
                <a:srgbClr val="FF0000"/>
              </a:solidFill>
            </a:rPr>
            <a:t>Provide </a:t>
          </a:r>
          <a:r>
            <a:rPr lang="en-US" sz="1400" b="1" u="sng">
              <a:solidFill>
                <a:srgbClr val="FF0000"/>
              </a:solidFill>
            </a:rPr>
            <a:t>acceptance data from 3rd party labs</a:t>
          </a:r>
          <a:r>
            <a:rPr lang="en-US" sz="1400" b="1" u="none">
              <a:solidFill>
                <a:srgbClr val="FF0000"/>
              </a:solidFill>
            </a:rPr>
            <a:t> (not internal</a:t>
          </a:r>
          <a:r>
            <a:rPr lang="en-US" sz="1400" b="1" u="none" baseline="0">
              <a:solidFill>
                <a:srgbClr val="FF0000"/>
              </a:solidFill>
            </a:rPr>
            <a:t> tests)</a:t>
          </a:r>
          <a:r>
            <a:rPr lang="en-US" sz="1400" b="1" u="none">
              <a:solidFill>
                <a:srgbClr val="FF0000"/>
              </a:solidFill>
            </a:rPr>
            <a:t> </a:t>
          </a:r>
          <a:r>
            <a:rPr lang="en-US" sz="1400" b="1">
              <a:solidFill>
                <a:srgbClr val="FF0000"/>
              </a:solidFill>
            </a:rPr>
            <a:t>that is provided in a mix submittal</a:t>
          </a:r>
        </a:p>
        <a:p>
          <a:pPr>
            <a:lnSpc>
              <a:spcPts val="1600"/>
            </a:lnSpc>
          </a:pPr>
          <a:r>
            <a:rPr lang="en-US" sz="1400" b="1">
              <a:solidFill>
                <a:srgbClr val="FF0000"/>
              </a:solidFill>
            </a:rPr>
            <a:t>Data for mixtures where specifications DO</a:t>
          </a:r>
          <a:r>
            <a:rPr lang="en-US" sz="1400" b="1" baseline="0">
              <a:solidFill>
                <a:srgbClr val="FF0000"/>
              </a:solidFill>
            </a:rPr>
            <a:t> NOT </a:t>
          </a:r>
          <a:r>
            <a:rPr lang="en-US" sz="1400" b="1">
              <a:solidFill>
                <a:srgbClr val="FF0000"/>
              </a:solidFill>
            </a:rPr>
            <a:t>include any one of the following:</a:t>
          </a:r>
        </a:p>
        <a:p>
          <a:pPr marL="285750" indent="-285750">
            <a:lnSpc>
              <a:spcPts val="1600"/>
            </a:lnSpc>
            <a:buFont typeface="Arial" panose="020B0604020202020204" pitchFamily="34" charset="0"/>
            <a:buChar char="•"/>
          </a:pPr>
          <a:r>
            <a:rPr lang="en-US" sz="1400" b="1">
              <a:solidFill>
                <a:srgbClr val="FF0000"/>
              </a:solidFill>
            </a:rPr>
            <a:t>Max w/cm</a:t>
          </a:r>
        </a:p>
        <a:p>
          <a:pPr marL="285750" indent="-285750">
            <a:lnSpc>
              <a:spcPts val="1600"/>
            </a:lnSpc>
            <a:buFont typeface="Arial" panose="020B0604020202020204" pitchFamily="34" charset="0"/>
            <a:buChar char="•"/>
          </a:pPr>
          <a:r>
            <a:rPr lang="en-US" sz="1400" b="1">
              <a:solidFill>
                <a:srgbClr val="FF0000"/>
              </a:solidFill>
            </a:rPr>
            <a:t>Minimum cementitious factor</a:t>
          </a:r>
        </a:p>
        <a:p>
          <a:pPr marL="285750" indent="-285750">
            <a:lnSpc>
              <a:spcPts val="1600"/>
            </a:lnSpc>
            <a:buFont typeface="Arial" panose="020B0604020202020204" pitchFamily="34" charset="0"/>
            <a:buChar char="•"/>
          </a:pPr>
          <a:r>
            <a:rPr lang="en-US" sz="1400" b="1">
              <a:solidFill>
                <a:srgbClr val="FF0000"/>
              </a:solidFill>
            </a:rPr>
            <a:t>Fixed over-design value such as 1200 psi or </a:t>
          </a:r>
        </a:p>
        <a:p>
          <a:pPr marL="285750" indent="-285750">
            <a:lnSpc>
              <a:spcPts val="1600"/>
            </a:lnSpc>
            <a:buFont typeface="Arial" panose="020B0604020202020204" pitchFamily="34" charset="0"/>
            <a:buChar char="•"/>
          </a:pPr>
          <a:r>
            <a:rPr lang="en-US" sz="1400" b="1">
              <a:solidFill>
                <a:srgbClr val="FF0000"/>
              </a:solidFill>
            </a:rPr>
            <a:t>Early-age strength (&lt;7 days).</a:t>
          </a:r>
        </a:p>
        <a:p>
          <a:pPr>
            <a:lnSpc>
              <a:spcPts val="1600"/>
            </a:lnSpc>
          </a:pPr>
          <a:r>
            <a:rPr lang="en-US" sz="1400" b="1">
              <a:solidFill>
                <a:srgbClr val="FF0000"/>
              </a:solidFill>
            </a:rPr>
            <a:t>In 7.1 reported values ensure</a:t>
          </a:r>
          <a:r>
            <a:rPr lang="en-US" sz="1400" b="1" baseline="0">
              <a:solidFill>
                <a:srgbClr val="FF0000"/>
              </a:solidFill>
            </a:rPr>
            <a:t> the following is conformed to: </a:t>
          </a:r>
        </a:p>
        <a:p>
          <a:pPr marL="285750" indent="-285750">
            <a:lnSpc>
              <a:spcPts val="1600"/>
            </a:lnSpc>
            <a:buFont typeface="Arial" panose="020B0604020202020204" pitchFamily="34" charset="0"/>
            <a:buChar char="•"/>
          </a:pPr>
          <a:r>
            <a:rPr lang="en-US" sz="1400" b="1">
              <a:solidFill>
                <a:srgbClr val="FF0000"/>
              </a:solidFill>
            </a:rPr>
            <a:t>There should be at least 15 test</a:t>
          </a:r>
          <a:r>
            <a:rPr lang="en-US" sz="1400" b="1" baseline="0">
              <a:solidFill>
                <a:srgbClr val="FF0000"/>
              </a:solidFill>
            </a:rPr>
            <a:t> results for a specific mixture in the attached record</a:t>
          </a:r>
          <a:endParaRPr lang="en-US" sz="1400" b="1">
            <a:solidFill>
              <a:srgbClr val="FF0000"/>
            </a:solidFill>
          </a:endParaRPr>
        </a:p>
        <a:p>
          <a:pPr marL="285750" indent="-285750">
            <a:lnSpc>
              <a:spcPts val="1600"/>
            </a:lnSpc>
            <a:buFont typeface="Arial" panose="020B0604020202020204" pitchFamily="34" charset="0"/>
            <a:buChar char="•"/>
          </a:pPr>
          <a:r>
            <a:rPr lang="en-US" sz="1400" b="1">
              <a:solidFill>
                <a:srgbClr val="FF0000"/>
              </a:solidFill>
            </a:rPr>
            <a:t>S and average strength reported should match attached test records. </a:t>
          </a:r>
        </a:p>
        <a:p>
          <a:pPr marL="285750" indent="-285750">
            <a:lnSpc>
              <a:spcPts val="1600"/>
            </a:lnSpc>
            <a:buFont typeface="Arial" panose="020B0604020202020204" pitchFamily="34" charset="0"/>
            <a:buChar char="•"/>
          </a:pPr>
          <a:r>
            <a:rPr lang="en-US" sz="1400" b="1">
              <a:solidFill>
                <a:srgbClr val="FF0000"/>
              </a:solidFill>
            </a:rPr>
            <a:t>The average strength is from test record. Make sure it</a:t>
          </a:r>
          <a:r>
            <a:rPr lang="en-US" sz="1400" b="1" baseline="0">
              <a:solidFill>
                <a:srgbClr val="FF0000"/>
              </a:solidFill>
            </a:rPr>
            <a:t> exceeds the </a:t>
          </a:r>
          <a:r>
            <a:rPr lang="en-US" sz="1400" b="1">
              <a:solidFill>
                <a:srgbClr val="FF0000"/>
              </a:solidFill>
            </a:rPr>
            <a:t>f'cr determined by ACI 301 equations. </a:t>
          </a:r>
        </a:p>
        <a:p>
          <a:pPr marL="285750" indent="-285750">
            <a:lnSpc>
              <a:spcPts val="1600"/>
            </a:lnSpc>
            <a:buFont typeface="Arial" panose="020B0604020202020204" pitchFamily="34" charset="0"/>
            <a:buChar char="•"/>
          </a:pPr>
          <a:r>
            <a:rPr lang="en-US" sz="1400" b="1">
              <a:solidFill>
                <a:srgbClr val="FF0000"/>
              </a:solidFill>
            </a:rPr>
            <a:t>Apply</a:t>
          </a:r>
          <a:r>
            <a:rPr lang="en-US" sz="1400" b="1" baseline="0">
              <a:solidFill>
                <a:srgbClr val="FF0000"/>
              </a:solidFill>
            </a:rPr>
            <a:t> "k-value" correction to S if S is from </a:t>
          </a:r>
          <a:r>
            <a:rPr lang="en-US" sz="1400" b="1">
              <a:solidFill>
                <a:srgbClr val="FF0000"/>
              </a:solidFill>
            </a:rPr>
            <a:t>&lt; 30 test results (ACI 301). </a:t>
          </a:r>
        </a:p>
        <a:p>
          <a:pPr marL="285750" indent="-285750">
            <a:lnSpc>
              <a:spcPts val="1600"/>
            </a:lnSpc>
            <a:buFont typeface="Arial" panose="020B0604020202020204" pitchFamily="34" charset="0"/>
            <a:buChar char="•"/>
          </a:pPr>
          <a:r>
            <a:rPr lang="en-US" sz="1400" b="1">
              <a:solidFill>
                <a:srgbClr val="FF0000"/>
              </a:solidFill>
            </a:rPr>
            <a:t>Use all consecutive</a:t>
          </a:r>
          <a:r>
            <a:rPr lang="en-US" sz="1400" b="1" baseline="0">
              <a:solidFill>
                <a:srgbClr val="FF0000"/>
              </a:solidFill>
            </a:rPr>
            <a:t> strength tests collected over a period &gt;45 days but less than 24 months (ACI 301). Do not eliminate strength tests to calculate S. </a:t>
          </a:r>
          <a:r>
            <a:rPr lang="en-US" sz="1400" b="1">
              <a:solidFill>
                <a:srgbClr val="FF0000"/>
              </a:solidFill>
            </a:rPr>
            <a:t> </a:t>
          </a:r>
        </a:p>
      </xdr:txBody>
    </xdr:sp>
    <xdr:clientData/>
  </xdr:twoCellAnchor>
  <mc:AlternateContent xmlns:mc="http://schemas.openxmlformats.org/markup-compatibility/2006">
    <mc:Choice xmlns:a14="http://schemas.microsoft.com/office/drawing/2010/main" Requires="a14">
      <xdr:twoCellAnchor editAs="oneCell">
        <xdr:from>
          <xdr:col>5</xdr:col>
          <xdr:colOff>114300</xdr:colOff>
          <xdr:row>8</xdr:row>
          <xdr:rowOff>695325</xdr:rowOff>
        </xdr:from>
        <xdr:to>
          <xdr:col>5</xdr:col>
          <xdr:colOff>1276350</xdr:colOff>
          <xdr:row>8</xdr:row>
          <xdr:rowOff>914400</xdr:rowOff>
        </xdr:to>
        <xdr:sp macro="" textlink="">
          <xdr:nvSpPr>
            <xdr:cNvPr id="32515" name="Check Box 1795" hidden="1">
              <a:extLst>
                <a:ext uri="{63B3BB69-23CF-44E3-9099-C40C66FF867C}">
                  <a14:compatExt spid="_x0000_s32515"/>
                </a:ext>
                <a:ext uri="{FF2B5EF4-FFF2-40B4-BE49-F238E27FC236}">
                  <a16:creationId xmlns:a16="http://schemas.microsoft.com/office/drawing/2014/main" id="{00000000-0008-0000-0800-0000037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(write in below)</a:t>
              </a:r>
            </a:p>
          </xdr:txBody>
        </xdr:sp>
        <xdr:clientData fLocksWithSheet="0"/>
      </xdr:twoCellAnchor>
    </mc:Choice>
    <mc:Fallback/>
  </mc:AlternateContent>
  <xdr:twoCellAnchor>
    <xdr:from>
      <xdr:col>6</xdr:col>
      <xdr:colOff>28575</xdr:colOff>
      <xdr:row>12</xdr:row>
      <xdr:rowOff>9525</xdr:rowOff>
    </xdr:from>
    <xdr:to>
      <xdr:col>17</xdr:col>
      <xdr:colOff>476251</xdr:colOff>
      <xdr:row>13</xdr:row>
      <xdr:rowOff>476249</xdr:rowOff>
    </xdr:to>
    <xdr:sp macro="" textlink="">
      <xdr:nvSpPr>
        <xdr:cNvPr id="2" name="TextBox 2">
          <a:extLst>
            <a:ext uri="{FF2B5EF4-FFF2-40B4-BE49-F238E27FC236}">
              <a16:creationId xmlns:a16="http://schemas.microsoft.com/office/drawing/2014/main" id="{0763059B-EF24-25F3-ED98-862C5A511B9F}"/>
            </a:ext>
          </a:extLst>
        </xdr:cNvPr>
        <xdr:cNvSpPr txBox="1"/>
      </xdr:nvSpPr>
      <xdr:spPr>
        <a:xfrm>
          <a:off x="8305800" y="5505450"/>
          <a:ext cx="7086601" cy="933449"/>
        </a:xfrm>
        <a:prstGeom prst="rect">
          <a:avLst/>
        </a:prstGeom>
        <a:solidFill>
          <a:schemeClr val="lt1"/>
        </a:solidFill>
        <a:ln w="254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600"/>
            </a:lnSpc>
          </a:pPr>
          <a:r>
            <a:rPr lang="en-US" sz="1400" b="1">
              <a:solidFill>
                <a:srgbClr val="C00000"/>
              </a:solidFill>
            </a:rPr>
            <a:t>NOTE 7.4:</a:t>
          </a:r>
        </a:p>
        <a:p>
          <a:pPr>
            <a:lnSpc>
              <a:spcPts val="1600"/>
            </a:lnSpc>
          </a:pPr>
          <a:r>
            <a:rPr lang="en-US" sz="1400" b="1">
              <a:solidFill>
                <a:srgbClr val="FF0000"/>
              </a:solidFill>
            </a:rPr>
            <a:t>The internal audit</a:t>
          </a:r>
          <a:r>
            <a:rPr lang="en-US" sz="1400" b="1" baseline="0">
              <a:solidFill>
                <a:srgbClr val="FF0000"/>
              </a:solidFill>
            </a:rPr>
            <a:t> verifies that quality control tasks defined in the Company's QM are being performed or accomplished. An audit of laboratory equipment and procedures is not acceptable. Do not send a section of the QM or minutes of a general QC meeting...</a:t>
          </a:r>
          <a:endParaRPr lang="en-US" sz="1400" b="1">
            <a:solidFill>
              <a:srgbClr val="FF0000"/>
            </a:solidFill>
          </a:endParaRP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87.xml"/><Relationship Id="rId4" Type="http://schemas.openxmlformats.org/officeDocument/2006/relationships/ctrlProp" Target="../ctrlProps/ctrlProp86.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5.xml"/><Relationship Id="rId16" Type="http://schemas.openxmlformats.org/officeDocument/2006/relationships/ctrlProp" Target="../ctrlProps/ctrlProp32.xml"/><Relationship Id="rId1" Type="http://schemas.openxmlformats.org/officeDocument/2006/relationships/printerSettings" Target="../printerSettings/printerSettings5.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3" Type="http://schemas.openxmlformats.org/officeDocument/2006/relationships/vmlDrawing" Target="../drawings/vmlDrawing4.v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 Type="http://schemas.openxmlformats.org/officeDocument/2006/relationships/drawing" Target="../drawings/drawing6.xml"/><Relationship Id="rId16" Type="http://schemas.openxmlformats.org/officeDocument/2006/relationships/ctrlProp" Target="../ctrlProps/ctrlProp47.xml"/><Relationship Id="rId1" Type="http://schemas.openxmlformats.org/officeDocument/2006/relationships/printerSettings" Target="../printerSettings/printerSettings6.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19" Type="http://schemas.openxmlformats.org/officeDocument/2006/relationships/ctrlProp" Target="../ctrlProps/ctrlProp50.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3" Type="http://schemas.openxmlformats.org/officeDocument/2006/relationships/vmlDrawing" Target="../drawings/vmlDrawing5.v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 Type="http://schemas.openxmlformats.org/officeDocument/2006/relationships/drawing" Target="../drawings/drawing7.xml"/><Relationship Id="rId16" Type="http://schemas.openxmlformats.org/officeDocument/2006/relationships/ctrlProp" Target="../ctrlProps/ctrlProp63.xml"/><Relationship Id="rId1" Type="http://schemas.openxmlformats.org/officeDocument/2006/relationships/printerSettings" Target="../printerSettings/printerSettings7.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5" Type="http://schemas.openxmlformats.org/officeDocument/2006/relationships/ctrlProp" Target="../ctrlProps/ctrlProp62.xml"/><Relationship Id="rId10" Type="http://schemas.openxmlformats.org/officeDocument/2006/relationships/ctrlProp" Target="../ctrlProps/ctrlProp57.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3" Type="http://schemas.openxmlformats.org/officeDocument/2006/relationships/vmlDrawing" Target="../drawings/vmlDrawing6.vml"/><Relationship Id="rId7" Type="http://schemas.openxmlformats.org/officeDocument/2006/relationships/ctrlProp" Target="../ctrlProps/ctrlProp68.xml"/><Relationship Id="rId12" Type="http://schemas.openxmlformats.org/officeDocument/2006/relationships/ctrlProp" Target="../ctrlProps/ctrlProp73.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0" Type="http://schemas.openxmlformats.org/officeDocument/2006/relationships/ctrlProp" Target="../ctrlProps/ctrlProp71.xml"/><Relationship Id="rId4" Type="http://schemas.openxmlformats.org/officeDocument/2006/relationships/ctrlProp" Target="../ctrlProps/ctrlProp65.xml"/><Relationship Id="rId9" Type="http://schemas.openxmlformats.org/officeDocument/2006/relationships/ctrlProp" Target="../ctrlProps/ctrlProp70.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3" Type="http://schemas.openxmlformats.org/officeDocument/2006/relationships/vmlDrawing" Target="../drawings/vmlDrawing7.vml"/><Relationship Id="rId7" Type="http://schemas.openxmlformats.org/officeDocument/2006/relationships/ctrlProp" Target="../ctrlProps/ctrlProp78.xml"/><Relationship Id="rId12" Type="http://schemas.openxmlformats.org/officeDocument/2006/relationships/ctrlProp" Target="../ctrlProps/ctrlProp83.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74C27-1B82-4EB4-8168-46B835FC5C3B}">
  <sheetPr codeName="Sheet9"/>
  <dimension ref="A1:G23"/>
  <sheetViews>
    <sheetView showGridLines="0" showRowColHeaders="0" tabSelected="1" zoomScaleNormal="100" workbookViewId="0">
      <selection activeCell="D3" sqref="D3:G3"/>
    </sheetView>
  </sheetViews>
  <sheetFormatPr defaultRowHeight="12.75" x14ac:dyDescent="0.2"/>
  <cols>
    <col min="1" max="1" width="9.140625" style="131"/>
    <col min="2" max="2" width="4.42578125" style="131" customWidth="1"/>
    <col min="3" max="3" width="60" style="131" customWidth="1"/>
    <col min="4" max="4" width="35.42578125" style="131" customWidth="1"/>
    <col min="5" max="5" width="5.7109375" style="131" customWidth="1"/>
    <col min="6" max="16384" width="9.140625" style="131"/>
  </cols>
  <sheetData>
    <row r="1" spans="1:7" ht="45.75" customHeight="1" x14ac:dyDescent="0.5">
      <c r="C1" s="380" t="s">
        <v>347</v>
      </c>
      <c r="D1" s="380"/>
    </row>
    <row r="2" spans="1:7" ht="15.75" x14ac:dyDescent="0.25">
      <c r="A2" s="162"/>
      <c r="D2" s="163"/>
    </row>
    <row r="3" spans="1:7" ht="15.75" x14ac:dyDescent="0.2">
      <c r="A3" s="162"/>
      <c r="D3" s="381" t="s">
        <v>190</v>
      </c>
      <c r="E3" s="381"/>
      <c r="F3" s="381"/>
      <c r="G3" s="381"/>
    </row>
    <row r="4" spans="1:7" ht="14.25" x14ac:dyDescent="0.2">
      <c r="A4" s="162"/>
    </row>
    <row r="5" spans="1:7" ht="14.25" x14ac:dyDescent="0.2">
      <c r="A5" s="162"/>
    </row>
    <row r="9" spans="1:7" ht="22.5" customHeight="1" x14ac:dyDescent="0.2"/>
    <row r="23" ht="27" customHeight="1" x14ac:dyDescent="0.2"/>
  </sheetData>
  <sheetProtection algorithmName="SHA-512" hashValue="wR7YDk9mRSlL58M36mi3S8gGMSsGy8gjACb8LT3zPEtUSyqHoMH3Xj1+Y254YR8U6fewATuAsYgZwF0Rc5fd0Q==" saltValue="0207Q/OXpmwVxNdRMjhXMg==" spinCount="100000" sheet="1" selectLockedCells="1"/>
  <mergeCells count="2">
    <mergeCell ref="C1:D1"/>
    <mergeCell ref="D3:G3"/>
  </mergeCells>
  <hyperlinks>
    <hyperlink ref="D3" location="Intro!A1" display="Return to Introduction Page for Transmittal Information" xr:uid="{88F13AF1-CEB8-4EE6-8EE6-A7112FB9BE78}"/>
    <hyperlink ref="D3:G3" location="Main!A1" display="Start the Application Process" xr:uid="{55BDE814-A39C-4066-94E9-AE6E9D23264E}"/>
  </hyperlinks>
  <pageMargins left="0.46" right="0.49" top="0.64" bottom="0.62" header="0.5" footer="0.5"/>
  <pageSetup scale="9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6F201-2CA1-4A83-8758-0C8628E15C86}">
  <sheetPr codeName="Sheet13">
    <pageSetUpPr autoPageBreaks="0" fitToPage="1"/>
  </sheetPr>
  <dimension ref="A1:J25"/>
  <sheetViews>
    <sheetView showGridLines="0" zoomScale="140" zoomScaleNormal="140" zoomScaleSheetLayoutView="80" workbookViewId="0">
      <selection activeCell="F10" sqref="F10"/>
    </sheetView>
  </sheetViews>
  <sheetFormatPr defaultRowHeight="12.75" x14ac:dyDescent="0.2"/>
  <cols>
    <col min="1" max="1" width="9.140625" style="89"/>
    <col min="2" max="2" width="9.28515625" style="89" customWidth="1"/>
    <col min="3" max="4" width="20.7109375" style="89" customWidth="1"/>
    <col min="5" max="5" width="23.7109375" style="89" customWidth="1"/>
    <col min="6" max="6" width="20.7109375" style="89" customWidth="1"/>
    <col min="7" max="16384" width="9.140625" style="89"/>
  </cols>
  <sheetData>
    <row r="1" spans="1:10" ht="19.5" x14ac:dyDescent="0.2">
      <c r="C1" s="1" t="str">
        <f>Main!D1</f>
        <v>NRMCA Excellence in Quality Award - 2025</v>
      </c>
      <c r="F1" s="96" t="s">
        <v>209</v>
      </c>
    </row>
    <row r="2" spans="1:10" ht="24" customHeight="1" thickBot="1" x14ac:dyDescent="0.25">
      <c r="B2" s="449" t="s">
        <v>16</v>
      </c>
      <c r="C2" s="449"/>
      <c r="D2" s="449"/>
      <c r="E2" s="449"/>
      <c r="F2" s="233" t="s">
        <v>155</v>
      </c>
    </row>
    <row r="3" spans="1:10" ht="21.75" customHeight="1" thickBot="1" x14ac:dyDescent="0.25">
      <c r="B3" s="202">
        <v>8</v>
      </c>
      <c r="C3" s="440" t="s">
        <v>313</v>
      </c>
      <c r="D3" s="441"/>
      <c r="E3" s="441"/>
      <c r="F3" s="230"/>
    </row>
    <row r="4" spans="1:10" ht="37.5" customHeight="1" thickBot="1" x14ac:dyDescent="0.25">
      <c r="B4" s="255" t="s">
        <v>199</v>
      </c>
      <c r="C4" s="476" t="s">
        <v>332</v>
      </c>
      <c r="D4" s="477"/>
      <c r="E4" s="478"/>
      <c r="F4" s="353"/>
      <c r="G4" s="91"/>
      <c r="H4" s="92"/>
    </row>
    <row r="5" spans="1:10" ht="39.950000000000003" customHeight="1" thickBot="1" x14ac:dyDescent="0.25">
      <c r="B5" s="255" t="s">
        <v>200</v>
      </c>
      <c r="C5" s="476" t="s">
        <v>333</v>
      </c>
      <c r="D5" s="477"/>
      <c r="E5" s="478"/>
      <c r="F5" s="353"/>
      <c r="G5" s="91"/>
      <c r="H5" s="92"/>
    </row>
    <row r="6" spans="1:10" ht="42.75" customHeight="1" thickBot="1" x14ac:dyDescent="0.25">
      <c r="B6" s="90">
        <v>8.1999999999999993</v>
      </c>
      <c r="C6" s="476" t="s">
        <v>335</v>
      </c>
      <c r="D6" s="477"/>
      <c r="E6" s="478"/>
      <c r="F6" s="347"/>
    </row>
    <row r="7" spans="1:10" ht="33" customHeight="1" thickBot="1" x14ac:dyDescent="0.25">
      <c r="B7" s="93">
        <v>8.3000000000000007</v>
      </c>
      <c r="C7" s="476" t="s">
        <v>308</v>
      </c>
      <c r="D7" s="477"/>
      <c r="E7" s="478"/>
      <c r="F7" s="352"/>
    </row>
    <row r="8" spans="1:10" ht="33" customHeight="1" thickBot="1" x14ac:dyDescent="0.25">
      <c r="B8" s="93">
        <v>8.4</v>
      </c>
      <c r="C8" s="476" t="s">
        <v>35</v>
      </c>
      <c r="D8" s="477"/>
      <c r="E8" s="478"/>
      <c r="F8" s="352"/>
    </row>
    <row r="9" spans="1:10" ht="33" customHeight="1" thickBot="1" x14ac:dyDescent="0.25">
      <c r="B9" s="93">
        <v>8.5</v>
      </c>
      <c r="C9" s="476" t="s">
        <v>36</v>
      </c>
      <c r="D9" s="477"/>
      <c r="E9" s="478"/>
      <c r="F9" s="352"/>
    </row>
    <row r="10" spans="1:10" ht="33" customHeight="1" thickBot="1" x14ac:dyDescent="0.25">
      <c r="B10" s="94">
        <v>8.6</v>
      </c>
      <c r="C10" s="476" t="s">
        <v>337</v>
      </c>
      <c r="D10" s="477"/>
      <c r="E10" s="478"/>
      <c r="F10" s="347"/>
    </row>
    <row r="11" spans="1:10" s="95" customFormat="1" ht="39.950000000000003" customHeight="1" thickBot="1" x14ac:dyDescent="0.25">
      <c r="A11" s="89"/>
      <c r="B11" s="94">
        <v>8.6999999999999993</v>
      </c>
      <c r="C11" s="476" t="s">
        <v>37</v>
      </c>
      <c r="D11" s="477"/>
      <c r="E11" s="478"/>
      <c r="F11" s="351"/>
      <c r="G11" s="89"/>
      <c r="H11" s="89"/>
      <c r="I11" s="89"/>
      <c r="J11" s="89"/>
    </row>
    <row r="12" spans="1:10" ht="44.25" customHeight="1" thickBot="1" x14ac:dyDescent="0.25">
      <c r="A12" s="95"/>
      <c r="B12" s="94">
        <v>8.8000000000000007</v>
      </c>
      <c r="C12" s="476" t="s">
        <v>339</v>
      </c>
      <c r="D12" s="477"/>
      <c r="E12" s="478"/>
      <c r="F12" s="348"/>
      <c r="G12" s="95"/>
      <c r="H12" s="95"/>
      <c r="I12" s="95"/>
      <c r="J12" s="95"/>
    </row>
    <row r="13" spans="1:10" ht="36.75" customHeight="1" thickBot="1" x14ac:dyDescent="0.25">
      <c r="B13" s="94">
        <v>8.9</v>
      </c>
      <c r="C13" s="476" t="s">
        <v>216</v>
      </c>
      <c r="D13" s="477"/>
      <c r="E13" s="478"/>
      <c r="F13" s="350"/>
    </row>
    <row r="14" spans="1:10" ht="36.75" customHeight="1" thickBot="1" x14ac:dyDescent="0.25">
      <c r="B14" s="291">
        <v>8.1</v>
      </c>
      <c r="C14" s="476" t="s">
        <v>341</v>
      </c>
      <c r="D14" s="477"/>
      <c r="E14" s="478"/>
      <c r="F14" s="349"/>
    </row>
    <row r="15" spans="1:10" ht="36.75" customHeight="1" thickBot="1" x14ac:dyDescent="0.25">
      <c r="B15" s="94">
        <v>8.11</v>
      </c>
      <c r="C15" s="476" t="s">
        <v>297</v>
      </c>
      <c r="D15" s="477"/>
      <c r="E15" s="478"/>
      <c r="F15" s="349"/>
    </row>
    <row r="16" spans="1:10" ht="36.75" customHeight="1" thickBot="1" x14ac:dyDescent="0.25">
      <c r="B16" s="93">
        <v>8.1199999999999992</v>
      </c>
      <c r="C16" s="476" t="s">
        <v>393</v>
      </c>
      <c r="D16" s="477"/>
      <c r="E16" s="477"/>
      <c r="F16" s="350"/>
    </row>
    <row r="17" spans="2:6" ht="40.5" customHeight="1" thickBot="1" x14ac:dyDescent="0.25">
      <c r="B17" s="93">
        <v>8.1300000000000008</v>
      </c>
      <c r="C17" s="476" t="s">
        <v>408</v>
      </c>
      <c r="D17" s="477"/>
      <c r="E17" s="478"/>
      <c r="F17" s="354"/>
    </row>
    <row r="18" spans="2:6" ht="67.5" customHeight="1" thickBot="1" x14ac:dyDescent="0.25">
      <c r="B18" s="473" t="s">
        <v>391</v>
      </c>
      <c r="C18" s="474"/>
      <c r="D18" s="474"/>
      <c r="E18" s="474"/>
      <c r="F18" s="475"/>
    </row>
    <row r="19" spans="2:6" ht="42" customHeight="1" thickBot="1" x14ac:dyDescent="0.25">
      <c r="B19" s="473" t="s">
        <v>334</v>
      </c>
      <c r="C19" s="474"/>
      <c r="D19" s="474"/>
      <c r="E19" s="474"/>
      <c r="F19" s="475"/>
    </row>
    <row r="20" spans="2:6" ht="69" customHeight="1" thickBot="1" x14ac:dyDescent="0.25">
      <c r="B20" s="473" t="s">
        <v>336</v>
      </c>
      <c r="C20" s="474"/>
      <c r="D20" s="474"/>
      <c r="E20" s="474"/>
      <c r="F20" s="475"/>
    </row>
    <row r="21" spans="2:6" ht="29.25" customHeight="1" thickBot="1" x14ac:dyDescent="0.25">
      <c r="B21" s="479" t="s">
        <v>338</v>
      </c>
      <c r="C21" s="480"/>
      <c r="D21" s="480"/>
      <c r="E21" s="480"/>
      <c r="F21" s="481"/>
    </row>
    <row r="22" spans="2:6" ht="28.5" customHeight="1" thickBot="1" x14ac:dyDescent="0.25">
      <c r="B22" s="479" t="s">
        <v>340</v>
      </c>
      <c r="C22" s="480"/>
      <c r="D22" s="480"/>
      <c r="E22" s="480"/>
      <c r="F22" s="481"/>
    </row>
    <row r="23" spans="2:6" ht="27.75" customHeight="1" thickBot="1" x14ac:dyDescent="0.25">
      <c r="B23" s="479" t="s">
        <v>392</v>
      </c>
      <c r="C23" s="480"/>
      <c r="D23" s="480"/>
      <c r="E23" s="480"/>
      <c r="F23" s="481"/>
    </row>
    <row r="24" spans="2:6" ht="41.25" customHeight="1" thickBot="1" x14ac:dyDescent="0.25">
      <c r="B24" s="479" t="s">
        <v>394</v>
      </c>
      <c r="C24" s="480"/>
      <c r="D24" s="480"/>
      <c r="E24" s="480"/>
      <c r="F24" s="481"/>
    </row>
    <row r="25" spans="2:6" ht="40.5" customHeight="1" thickBot="1" x14ac:dyDescent="0.25">
      <c r="B25" s="479" t="s">
        <v>396</v>
      </c>
      <c r="C25" s="480"/>
      <c r="D25" s="480"/>
      <c r="E25" s="480"/>
      <c r="F25" s="481"/>
    </row>
  </sheetData>
  <sheetProtection algorithmName="SHA-512" hashValue="GOb7GSuW31TGaT58jdFb1jACiU8AbIYbqQD1FUwUtoLoT6q/24ewUBtLMy4jjh5LOAScc7AXhO6EWYivdGRjFA==" saltValue="QgsdHGv9Uu0KtD9sAU+KFg==" spinCount="100000" sheet="1" selectLockedCells="1"/>
  <mergeCells count="24">
    <mergeCell ref="B25:F25"/>
    <mergeCell ref="C4:E4"/>
    <mergeCell ref="C6:E6"/>
    <mergeCell ref="C7:E7"/>
    <mergeCell ref="C8:E8"/>
    <mergeCell ref="C5:E5"/>
    <mergeCell ref="C14:E14"/>
    <mergeCell ref="C15:E15"/>
    <mergeCell ref="B23:F23"/>
    <mergeCell ref="B22:F22"/>
    <mergeCell ref="C9:E9"/>
    <mergeCell ref="C10:E10"/>
    <mergeCell ref="C11:E11"/>
    <mergeCell ref="B21:F21"/>
    <mergeCell ref="B19:F19"/>
    <mergeCell ref="C16:E16"/>
    <mergeCell ref="C17:E17"/>
    <mergeCell ref="B24:F24"/>
    <mergeCell ref="B2:E2"/>
    <mergeCell ref="B18:F18"/>
    <mergeCell ref="B20:F20"/>
    <mergeCell ref="C12:E12"/>
    <mergeCell ref="C13:E13"/>
    <mergeCell ref="C3:E3"/>
  </mergeCells>
  <dataValidations count="12">
    <dataValidation type="whole" operator="greaterThanOrEqual" allowBlank="1" showInputMessage="1" showErrorMessage="1" errorTitle="8.8" error="Input whole number &gt;=0" promptTitle="8.8" prompt="Input whole number &gt;=0" sqref="F12" xr:uid="{CF8BEAB1-764C-4348-83F8-628F6D017F7C}">
      <formula1>0</formula1>
    </dataValidation>
    <dataValidation type="decimal" operator="greaterThan" allowBlank="1" showInputMessage="1" showErrorMessage="1" errorTitle="2.2" error="Report percent &gt; 0" promptTitle="8.1b" prompt="Report percent &gt; 0" sqref="F5" xr:uid="{1099495C-0CBF-46B3-AA76-8C52ECA30855}">
      <formula1>0</formula1>
    </dataValidation>
    <dataValidation type="decimal" operator="greaterThanOrEqual" allowBlank="1" showInputMessage="1" showErrorMessage="1" errorTitle="8.2" error="Input a number &gt;= 0" promptTitle="8.2" prompt="Input number &gt;=0" sqref="F6" xr:uid="{B58C5F61-5EAF-4AF3-872E-786A20DFF14E}">
      <formula1>0</formula1>
    </dataValidation>
    <dataValidation type="decimal" operator="greaterThanOrEqual" allowBlank="1" showInputMessage="1" showErrorMessage="1" errorTitle="8.6" error="Input number &gt;=0" promptTitle="8.6" prompt="Input number &gt;=0" sqref="F10" xr:uid="{073AC701-3C92-4E2D-B05F-A0D2CBC840F8}">
      <formula1>0</formula1>
    </dataValidation>
    <dataValidation type="decimal" operator="lessThan" allowBlank="1" showInputMessage="1" showErrorMessage="1" errorTitle="2.5" error="Input number as percent &lt;100%" prompt="Input number as percent &lt;100%" sqref="F13" xr:uid="{3F39E785-67FA-4016-A86B-A65E7C6C6AB7}">
      <formula1>1</formula1>
    </dataValidation>
    <dataValidation type="decimal" operator="lessThanOrEqual" allowBlank="1" showInputMessage="1" showErrorMessage="1" errorTitle="8.11" error="Input number as percent &lt;=100%" promptTitle="8.11" prompt="Input number as percentage &lt;=100%" sqref="F16" xr:uid="{FF671122-4A23-47F1-AA42-00E4B9635F25}">
      <formula1>1</formula1>
    </dataValidation>
    <dataValidation type="decimal" operator="greaterThan" allowBlank="1" showInputMessage="1" showErrorMessage="1" errorTitle="8.1a" error="Report percent &gt; 0" promptTitle="8.1a" prompt="Report percent &gt; 0" sqref="F4" xr:uid="{5B9A7867-E2EE-4608-A4D8-AE41ED954CED}">
      <formula1>0</formula1>
    </dataValidation>
    <dataValidation type="whole" operator="greaterThanOrEqual" allowBlank="1" showInputMessage="1" showErrorMessage="1" errorTitle="8.3" error="Input whole number &gt;=0" promptTitle="8.3" prompt="Input whole number &gt;=0" sqref="F7" xr:uid="{E4DBC39D-1E62-49A6-92CF-2248F90EF52B}">
      <formula1>0</formula1>
    </dataValidation>
    <dataValidation type="whole" operator="greaterThanOrEqual" allowBlank="1" showInputMessage="1" showErrorMessage="1" errorTitle="8.4" error="Input whole number &gt;=0" promptTitle="8.4" prompt="Input whole number &gt;=0" sqref="F8" xr:uid="{B33E1B93-13F8-4282-A5F4-D1F76CCED14F}">
      <formula1>0</formula1>
    </dataValidation>
    <dataValidation type="whole" operator="greaterThanOrEqual" allowBlank="1" showInputMessage="1" showErrorMessage="1" errorTitle="8.5" error="Input whole number &gt;=0" promptTitle="8.5" prompt="Input whole number &gt;=0" sqref="F9" xr:uid="{82FDBAF3-786A-4A93-9150-7DE290F052D0}">
      <formula1>0</formula1>
    </dataValidation>
    <dataValidation type="whole" operator="greaterThanOrEqual" allowBlank="1" showInputMessage="1" showErrorMessage="1" errorTitle="8.7" error="Input whole number &gt;=0" promptTitle="8.7" prompt="Input whole number &gt;=0" sqref="F11" xr:uid="{B7CD3BC3-C547-4A50-B561-1CAE02DF1067}">
      <formula1>0</formula1>
    </dataValidation>
    <dataValidation type="decimal" operator="lessThanOrEqual" allowBlank="1" showInputMessage="1" showErrorMessage="1" errorTitle="8.12" error="Input number as percentage &lt;=100%" promptTitle="8.12" prompt="Input number as percentage &lt;=100%" sqref="F17" xr:uid="{F81D9E90-0846-413D-A952-A252FAF6ABE4}">
      <formula1>1</formula1>
    </dataValidation>
  </dataValidations>
  <hyperlinks>
    <hyperlink ref="F2" location="Main!A1" display="Return to Main" xr:uid="{6BA1B0CA-39FF-4A53-AA82-EF489987D62A}"/>
  </hyperlinks>
  <printOptions horizontalCentered="1"/>
  <pageMargins left="0.75" right="0.75" top="1" bottom="1" header="0.5" footer="0.5"/>
  <pageSetup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436" r:id="rId4" name="Drop Down 4">
              <controlPr locked="0" defaultSize="0" autoLine="0" autoPict="0">
                <anchor moveWithCells="1">
                  <from>
                    <xdr:col>5</xdr:col>
                    <xdr:colOff>66675</xdr:colOff>
                    <xdr:row>13</xdr:row>
                    <xdr:rowOff>142875</xdr:rowOff>
                  </from>
                  <to>
                    <xdr:col>5</xdr:col>
                    <xdr:colOff>1323975</xdr:colOff>
                    <xdr:row>13</xdr:row>
                    <xdr:rowOff>333375</xdr:rowOff>
                  </to>
                </anchor>
              </controlPr>
            </control>
          </mc:Choice>
        </mc:AlternateContent>
        <mc:AlternateContent xmlns:mc="http://schemas.openxmlformats.org/markup-compatibility/2006">
          <mc:Choice Requires="x14">
            <control shapeId="21438" r:id="rId5" name="Drop Down 958">
              <controlPr locked="0" defaultSize="0" autoLine="0" autoPict="0">
                <anchor moveWithCells="1">
                  <from>
                    <xdr:col>5</xdr:col>
                    <xdr:colOff>66675</xdr:colOff>
                    <xdr:row>14</xdr:row>
                    <xdr:rowOff>142875</xdr:rowOff>
                  </from>
                  <to>
                    <xdr:col>5</xdr:col>
                    <xdr:colOff>1323975</xdr:colOff>
                    <xdr:row>14</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36A41-3BEA-450D-9BDC-70BE5AAA2139}">
  <sheetPr codeName="Sheet11">
    <pageSetUpPr fitToPage="1"/>
  </sheetPr>
  <dimension ref="A1:M238"/>
  <sheetViews>
    <sheetView zoomScale="130" zoomScaleNormal="130" workbookViewId="0">
      <selection activeCell="C216" sqref="C216"/>
    </sheetView>
  </sheetViews>
  <sheetFormatPr defaultRowHeight="12.75" x14ac:dyDescent="0.2"/>
  <cols>
    <col min="1" max="1" width="5.5703125" style="38" customWidth="1"/>
    <col min="2" max="2" width="41" style="36" customWidth="1"/>
    <col min="3" max="3" width="14.5703125" style="36" customWidth="1"/>
    <col min="4" max="4" width="9.140625" style="36"/>
    <col min="5" max="5" width="12.85546875" style="36" customWidth="1"/>
    <col min="6" max="16384" width="9.140625" style="36"/>
  </cols>
  <sheetData>
    <row r="1" spans="1:7" ht="18.75" x14ac:dyDescent="0.2">
      <c r="B1" s="1" t="str">
        <f>Main!D1</f>
        <v>NRMCA Excellence in Quality Award - 2025</v>
      </c>
      <c r="C1" s="1"/>
    </row>
    <row r="2" spans="1:7" ht="13.5" thickBot="1" x14ac:dyDescent="0.25"/>
    <row r="3" spans="1:7" ht="15.75" thickBot="1" x14ac:dyDescent="0.25">
      <c r="B3" s="297" t="s">
        <v>306</v>
      </c>
      <c r="C3" s="484">
        <f>Main!E19</f>
        <v>0</v>
      </c>
      <c r="D3" s="485"/>
      <c r="E3" s="210"/>
      <c r="F3" s="36" t="str">
        <f>IF(C3=0,"INCOMPLETE","Done")</f>
        <v>INCOMPLETE</v>
      </c>
    </row>
    <row r="4" spans="1:7" ht="18" customHeight="1" x14ac:dyDescent="0.2">
      <c r="B4" s="42"/>
      <c r="C4" s="482" t="s">
        <v>39</v>
      </c>
      <c r="D4" s="482"/>
      <c r="E4" s="483"/>
      <c r="F4" s="43"/>
    </row>
    <row r="5" spans="1:7" ht="15.75" thickBot="1" x14ac:dyDescent="0.25">
      <c r="B5" s="44" t="s">
        <v>40</v>
      </c>
      <c r="C5" s="45" t="b">
        <f>ISBLANK(Main!D29)</f>
        <v>1</v>
      </c>
      <c r="D5" s="45" t="b">
        <f>ISBLANK(Main!D30)</f>
        <v>1</v>
      </c>
      <c r="E5" s="45" t="b">
        <f>ISBLANK(Main!D31)</f>
        <v>1</v>
      </c>
      <c r="F5" s="46">
        <f>C5+D5+E5</f>
        <v>3</v>
      </c>
      <c r="G5" s="36" t="str">
        <f>IF(F5=0,"Done","INCOMPLETE")</f>
        <v>INCOMPLETE</v>
      </c>
    </row>
    <row r="7" spans="1:7" ht="15" x14ac:dyDescent="0.2">
      <c r="B7" s="47" t="s">
        <v>41</v>
      </c>
      <c r="C7" s="36" t="s">
        <v>42</v>
      </c>
      <c r="D7" s="35" t="s">
        <v>43</v>
      </c>
      <c r="E7" s="36" t="s">
        <v>44</v>
      </c>
    </row>
    <row r="8" spans="1:7" ht="22.5" customHeight="1" thickBot="1" x14ac:dyDescent="0.3">
      <c r="A8" s="48">
        <v>1</v>
      </c>
      <c r="B8" s="49">
        <v>12</v>
      </c>
      <c r="C8" s="240">
        <f>MAX(C10:C11)+MAX(C13:C15)+MAX(C17:C20)+C21+SUM(C22:C23)+C24</f>
        <v>12</v>
      </c>
      <c r="D8" s="51"/>
      <c r="E8" s="254">
        <f>E9+E12+E16+E21+E22+E24</f>
        <v>0</v>
      </c>
    </row>
    <row r="9" spans="1:7" ht="13.5" customHeight="1" x14ac:dyDescent="0.25">
      <c r="A9" s="164">
        <v>1.1000000000000001</v>
      </c>
      <c r="B9" s="53"/>
      <c r="C9" s="54"/>
      <c r="D9" s="55"/>
      <c r="E9" s="43">
        <f>CHOOSE(D10,C9,C10,C11)</f>
        <v>0</v>
      </c>
    </row>
    <row r="10" spans="1:7" ht="13.5" customHeight="1" x14ac:dyDescent="0.2">
      <c r="A10" s="165"/>
      <c r="B10" s="57" t="s">
        <v>45</v>
      </c>
      <c r="C10" s="58">
        <v>1</v>
      </c>
      <c r="D10" s="58">
        <v>1</v>
      </c>
      <c r="E10" s="59"/>
    </row>
    <row r="11" spans="1:7" ht="13.5" customHeight="1" thickBot="1" x14ac:dyDescent="0.25">
      <c r="A11" s="60"/>
      <c r="B11" s="61" t="s">
        <v>46</v>
      </c>
      <c r="C11" s="62">
        <v>0</v>
      </c>
      <c r="D11" s="62"/>
      <c r="E11" s="63"/>
    </row>
    <row r="12" spans="1:7" ht="18.75" customHeight="1" x14ac:dyDescent="0.2">
      <c r="A12" s="164">
        <v>1.2</v>
      </c>
      <c r="B12" s="64"/>
      <c r="C12" s="55"/>
      <c r="D12" s="55"/>
      <c r="E12" s="43">
        <f>CHOOSE(D13,C12,C13,C14,C15)</f>
        <v>0</v>
      </c>
    </row>
    <row r="13" spans="1:7" ht="15" x14ac:dyDescent="0.2">
      <c r="A13" s="56"/>
      <c r="B13" s="57" t="s">
        <v>47</v>
      </c>
      <c r="C13" s="58">
        <v>1</v>
      </c>
      <c r="D13" s="58">
        <v>1</v>
      </c>
      <c r="E13" s="59"/>
    </row>
    <row r="14" spans="1:7" ht="15" x14ac:dyDescent="0.2">
      <c r="A14" s="40"/>
      <c r="B14" s="57" t="s">
        <v>178</v>
      </c>
      <c r="C14" s="58">
        <v>2</v>
      </c>
      <c r="D14" s="58"/>
      <c r="E14" s="59"/>
    </row>
    <row r="15" spans="1:7" ht="18.75" customHeight="1" thickBot="1" x14ac:dyDescent="0.25">
      <c r="A15" s="41"/>
      <c r="B15" s="65" t="s">
        <v>217</v>
      </c>
      <c r="C15" s="66">
        <v>0</v>
      </c>
      <c r="D15" s="66"/>
      <c r="E15" s="46"/>
    </row>
    <row r="16" spans="1:7" ht="15" x14ac:dyDescent="0.2">
      <c r="A16" s="164">
        <v>1.3</v>
      </c>
      <c r="B16" s="64"/>
      <c r="C16" s="55"/>
      <c r="D16" s="55"/>
      <c r="E16" s="43">
        <f>CHOOSE(D17,C16,C17,C18,C19,C20)</f>
        <v>0</v>
      </c>
    </row>
    <row r="17" spans="1:8" ht="15" x14ac:dyDescent="0.2">
      <c r="A17" s="56"/>
      <c r="B17" s="57" t="s">
        <v>350</v>
      </c>
      <c r="C17" s="58">
        <v>0.5</v>
      </c>
      <c r="D17" s="58">
        <v>1</v>
      </c>
      <c r="E17" s="59"/>
    </row>
    <row r="18" spans="1:8" ht="15" x14ac:dyDescent="0.2">
      <c r="A18" s="56"/>
      <c r="B18" s="57" t="s">
        <v>353</v>
      </c>
      <c r="C18" s="58">
        <v>0.5</v>
      </c>
      <c r="D18" s="58"/>
      <c r="E18" s="59"/>
    </row>
    <row r="19" spans="1:8" ht="15" x14ac:dyDescent="0.2">
      <c r="A19" s="40"/>
      <c r="B19" s="57" t="s">
        <v>351</v>
      </c>
      <c r="C19" s="58">
        <v>1</v>
      </c>
      <c r="D19" s="58"/>
      <c r="E19" s="59"/>
    </row>
    <row r="20" spans="1:8" ht="15.75" thickBot="1" x14ac:dyDescent="0.25">
      <c r="A20" s="41"/>
      <c r="B20" s="65" t="s">
        <v>352</v>
      </c>
      <c r="C20" s="66">
        <v>2</v>
      </c>
      <c r="D20" s="66"/>
      <c r="E20" s="46"/>
    </row>
    <row r="21" spans="1:8" ht="15.75" thickBot="1" x14ac:dyDescent="0.25">
      <c r="A21" s="260">
        <v>1.4</v>
      </c>
      <c r="B21" s="261" t="s">
        <v>218</v>
      </c>
      <c r="C21" s="51">
        <v>2.5</v>
      </c>
      <c r="D21" s="51" t="b">
        <v>0</v>
      </c>
      <c r="E21" s="46">
        <f>IF(D21=TRUE,C21,0)</f>
        <v>0</v>
      </c>
      <c r="G21" s="36" t="s">
        <v>254</v>
      </c>
    </row>
    <row r="22" spans="1:8" ht="15" customHeight="1" x14ac:dyDescent="0.2">
      <c r="A22" s="165">
        <v>1.5</v>
      </c>
      <c r="B22" s="57" t="s">
        <v>219</v>
      </c>
      <c r="C22" s="67">
        <v>0.75</v>
      </c>
      <c r="D22" s="58"/>
      <c r="E22" s="259">
        <f>SUM(F22:F23)</f>
        <v>0</v>
      </c>
      <c r="F22" s="168">
        <f>IF(ISBLANK('Section 1'!D8),0,C22)</f>
        <v>0</v>
      </c>
      <c r="G22" s="35" t="s">
        <v>48</v>
      </c>
    </row>
    <row r="23" spans="1:8" ht="15" customHeight="1" thickBot="1" x14ac:dyDescent="0.25">
      <c r="A23" s="40"/>
      <c r="B23" s="57" t="s">
        <v>220</v>
      </c>
      <c r="C23" s="67">
        <v>0.75</v>
      </c>
      <c r="D23" s="58"/>
      <c r="E23" s="59"/>
      <c r="F23" s="168">
        <f>IF(ISBLANK('Section 1'!D9),0,C23)</f>
        <v>0</v>
      </c>
    </row>
    <row r="24" spans="1:8" ht="15.75" thickBot="1" x14ac:dyDescent="0.25">
      <c r="A24" s="164" t="s">
        <v>354</v>
      </c>
      <c r="B24" s="68" t="s">
        <v>355</v>
      </c>
      <c r="C24" s="69">
        <v>3</v>
      </c>
      <c r="D24" s="69" t="b">
        <v>0</v>
      </c>
      <c r="E24" s="70">
        <f>IF(D24=TRUE,C24,0)</f>
        <v>0</v>
      </c>
      <c r="G24" s="36" t="s">
        <v>309</v>
      </c>
      <c r="H24" s="35"/>
    </row>
    <row r="25" spans="1:8" ht="18.75" thickBot="1" x14ac:dyDescent="0.3">
      <c r="A25" s="48">
        <v>2</v>
      </c>
      <c r="B25" s="71">
        <v>9</v>
      </c>
      <c r="C25" s="50">
        <f>SUM(C26:C29)+G30+SUM(C35:C37)+MAX(C39:C42)+C43</f>
        <v>9</v>
      </c>
      <c r="D25" s="51"/>
      <c r="E25" s="52">
        <f>SUM(E26:E29)+E30+SUM(E35:E37)+E38+E43</f>
        <v>0</v>
      </c>
    </row>
    <row r="26" spans="1:8" ht="15" x14ac:dyDescent="0.2">
      <c r="A26" s="164">
        <v>2.1</v>
      </c>
      <c r="B26" s="72" t="s">
        <v>49</v>
      </c>
      <c r="C26" s="55">
        <v>0.25</v>
      </c>
      <c r="D26" s="55" t="b">
        <v>0</v>
      </c>
      <c r="E26" s="43">
        <f>IF(D26=TRUE,C26,0)</f>
        <v>0</v>
      </c>
    </row>
    <row r="27" spans="1:8" ht="15" x14ac:dyDescent="0.2">
      <c r="A27" s="40"/>
      <c r="B27" s="72" t="s">
        <v>357</v>
      </c>
      <c r="C27" s="58">
        <v>0.25</v>
      </c>
      <c r="D27" s="58" t="b">
        <v>0</v>
      </c>
      <c r="E27" s="59">
        <f>IF(D27=TRUE,C27,0)</f>
        <v>0</v>
      </c>
    </row>
    <row r="28" spans="1:8" ht="15" x14ac:dyDescent="0.2">
      <c r="A28" s="40"/>
      <c r="B28" s="73" t="s">
        <v>50</v>
      </c>
      <c r="C28" s="58">
        <v>0.75</v>
      </c>
      <c r="D28" s="58" t="b">
        <v>0</v>
      </c>
      <c r="E28" s="59">
        <f>IF(D28=TRUE,C28,0)</f>
        <v>0</v>
      </c>
    </row>
    <row r="29" spans="1:8" ht="15.75" customHeight="1" thickBot="1" x14ac:dyDescent="0.25">
      <c r="A29" s="41"/>
      <c r="B29" s="74" t="s">
        <v>51</v>
      </c>
      <c r="C29" s="66">
        <v>0.25</v>
      </c>
      <c r="D29" s="66" t="b">
        <v>0</v>
      </c>
      <c r="E29" s="46">
        <f>IF(ISBLANK('Section 2'!D5),0,'Choice Score'!C29)</f>
        <v>0</v>
      </c>
      <c r="F29" s="35" t="s">
        <v>312</v>
      </c>
    </row>
    <row r="30" spans="1:8" customFormat="1" ht="15.75" customHeight="1" x14ac:dyDescent="0.2">
      <c r="A30" s="266">
        <v>2.2000000000000002</v>
      </c>
      <c r="B30" s="272" t="s">
        <v>274</v>
      </c>
      <c r="C30" s="247">
        <v>0</v>
      </c>
      <c r="D30" s="267" t="b">
        <v>0</v>
      </c>
      <c r="E30" s="248">
        <f>IF(SUM(F30:F34)&gt;=G30,G30,SUM(F30:F34))</f>
        <v>0</v>
      </c>
      <c r="F30">
        <f>IF(D30=TRUE,C30,0)</f>
        <v>0</v>
      </c>
      <c r="G30" s="36">
        <v>2</v>
      </c>
      <c r="H30" t="s">
        <v>273</v>
      </c>
    </row>
    <row r="31" spans="1:8" customFormat="1" ht="15.75" customHeight="1" x14ac:dyDescent="0.2">
      <c r="A31" s="268"/>
      <c r="B31" s="272" t="s">
        <v>358</v>
      </c>
      <c r="C31">
        <v>0.5</v>
      </c>
      <c r="D31" s="26" t="b">
        <v>0</v>
      </c>
      <c r="E31" s="269"/>
      <c r="F31">
        <f>IF(D31=TRUE,C31,0)</f>
        <v>0</v>
      </c>
    </row>
    <row r="32" spans="1:8" customFormat="1" ht="15.75" customHeight="1" x14ac:dyDescent="0.2">
      <c r="A32" s="268"/>
      <c r="B32" s="268" t="s">
        <v>294</v>
      </c>
      <c r="C32">
        <v>1.5</v>
      </c>
      <c r="D32" s="26" t="b">
        <v>0</v>
      </c>
      <c r="E32" s="269"/>
      <c r="F32">
        <f>IF(D32=TRUE,C32,0)</f>
        <v>0</v>
      </c>
    </row>
    <row r="33" spans="1:6" customFormat="1" ht="15.75" customHeight="1" x14ac:dyDescent="0.2">
      <c r="A33" s="268"/>
      <c r="B33" s="268" t="s">
        <v>275</v>
      </c>
      <c r="C33">
        <v>1</v>
      </c>
      <c r="D33" s="26" t="b">
        <v>0</v>
      </c>
      <c r="E33" s="269"/>
      <c r="F33">
        <f>IF(D33=TRUE,C33,0)</f>
        <v>0</v>
      </c>
    </row>
    <row r="34" spans="1:6" customFormat="1" ht="15.75" customHeight="1" thickBot="1" x14ac:dyDescent="0.25">
      <c r="A34" s="268"/>
      <c r="B34" s="273" t="s">
        <v>276</v>
      </c>
      <c r="C34" s="270">
        <v>0</v>
      </c>
      <c r="D34" s="270" t="b">
        <v>0</v>
      </c>
      <c r="E34" s="271"/>
      <c r="F34">
        <f>IF(D34=TRUE,C34,0)</f>
        <v>0</v>
      </c>
    </row>
    <row r="35" spans="1:6" ht="15" x14ac:dyDescent="0.2">
      <c r="A35" s="164">
        <v>2.2999999999999998</v>
      </c>
      <c r="B35" s="39" t="s">
        <v>359</v>
      </c>
      <c r="C35" s="55">
        <v>0.5</v>
      </c>
      <c r="D35" s="55" t="b">
        <v>0</v>
      </c>
      <c r="E35" s="43">
        <f>IF(D35=TRUE,C35,0)</f>
        <v>0</v>
      </c>
    </row>
    <row r="36" spans="1:6" ht="15" x14ac:dyDescent="0.2">
      <c r="A36" s="40"/>
      <c r="B36" s="40" t="s">
        <v>277</v>
      </c>
      <c r="C36" s="58">
        <v>0.5</v>
      </c>
      <c r="D36" s="58" t="b">
        <v>0</v>
      </c>
      <c r="E36" s="59">
        <f>IF(D36=TRUE,C36,0)</f>
        <v>0</v>
      </c>
    </row>
    <row r="37" spans="1:6" ht="15.75" thickBot="1" x14ac:dyDescent="0.25">
      <c r="A37" s="40"/>
      <c r="B37" s="76" t="s">
        <v>52</v>
      </c>
      <c r="C37" s="77">
        <v>1</v>
      </c>
      <c r="D37" s="77" t="b">
        <v>0</v>
      </c>
      <c r="E37" s="78">
        <f>IF(D37=TRUE,C37,0)</f>
        <v>0</v>
      </c>
    </row>
    <row r="38" spans="1:6" ht="15.75" thickTop="1" x14ac:dyDescent="0.2">
      <c r="A38" s="164">
        <v>2.4</v>
      </c>
      <c r="B38" s="75"/>
      <c r="C38" s="55"/>
      <c r="D38" s="55"/>
      <c r="E38" s="43">
        <f>CHOOSE(D39,C38,C39,C40,C41,C42)</f>
        <v>0</v>
      </c>
    </row>
    <row r="39" spans="1:6" ht="15" x14ac:dyDescent="0.2">
      <c r="A39" s="56"/>
      <c r="B39" s="57" t="s">
        <v>324</v>
      </c>
      <c r="C39" s="58">
        <v>0</v>
      </c>
      <c r="D39" s="58">
        <v>1</v>
      </c>
      <c r="E39" s="59"/>
    </row>
    <row r="40" spans="1:6" ht="15" x14ac:dyDescent="0.2">
      <c r="A40" s="56"/>
      <c r="B40" s="57" t="s">
        <v>362</v>
      </c>
      <c r="C40" s="58">
        <v>1.5</v>
      </c>
      <c r="D40" s="58"/>
      <c r="E40" s="59"/>
    </row>
    <row r="41" spans="1:6" ht="15" x14ac:dyDescent="0.2">
      <c r="A41" s="40"/>
      <c r="B41" s="57" t="s">
        <v>325</v>
      </c>
      <c r="C41" s="58">
        <v>0.75</v>
      </c>
      <c r="D41" s="58"/>
      <c r="E41" s="59"/>
    </row>
    <row r="42" spans="1:6" ht="15.75" thickBot="1" x14ac:dyDescent="0.25">
      <c r="A42" s="41"/>
      <c r="B42" s="65" t="s">
        <v>56</v>
      </c>
      <c r="C42" s="66">
        <v>0.75</v>
      </c>
      <c r="D42" s="66"/>
      <c r="E42" s="46"/>
    </row>
    <row r="43" spans="1:6" ht="15.75" thickBot="1" x14ac:dyDescent="0.25">
      <c r="A43" s="165">
        <v>2.5</v>
      </c>
      <c r="B43" s="57" t="s">
        <v>53</v>
      </c>
      <c r="C43" s="58">
        <v>2</v>
      </c>
      <c r="D43" s="58" t="b">
        <v>0</v>
      </c>
      <c r="E43" s="79">
        <f>IF(D43=TRUE,C43,0)</f>
        <v>0</v>
      </c>
      <c r="F43" s="36" t="s">
        <v>150</v>
      </c>
    </row>
    <row r="44" spans="1:6" ht="18.75" thickBot="1" x14ac:dyDescent="0.3">
      <c r="A44" s="48">
        <v>3</v>
      </c>
      <c r="B44" s="71">
        <v>13</v>
      </c>
      <c r="C44" s="50">
        <f>MAX(C46:C49)+G50+SUM(C54:C57)+MAX(C59:C61)+MAX(C63:C65)+MAX(C68:C70)+MAX(C72:C74)+MAX(C76:C78)</f>
        <v>13</v>
      </c>
      <c r="D44" s="51"/>
      <c r="E44" s="52">
        <f>E45+E50+SUM(E54:E57)+E58+E62+E67+E71+E75</f>
        <v>0</v>
      </c>
    </row>
    <row r="45" spans="1:6" ht="18" x14ac:dyDescent="0.25">
      <c r="A45" s="164">
        <v>3.1</v>
      </c>
      <c r="B45" s="53"/>
      <c r="C45" s="54"/>
      <c r="D45" s="55"/>
      <c r="E45" s="43">
        <f>CHOOSE(D46,C45,C46,C47,C48,C49)</f>
        <v>0</v>
      </c>
    </row>
    <row r="46" spans="1:6" ht="15" x14ac:dyDescent="0.2">
      <c r="A46" s="56"/>
      <c r="B46" s="57" t="s">
        <v>54</v>
      </c>
      <c r="C46" s="58">
        <v>1</v>
      </c>
      <c r="D46" s="58">
        <v>1</v>
      </c>
      <c r="E46" s="59"/>
    </row>
    <row r="47" spans="1:6" ht="15" x14ac:dyDescent="0.2">
      <c r="A47" s="40"/>
      <c r="B47" s="57" t="s">
        <v>55</v>
      </c>
      <c r="C47" s="58">
        <v>0.5</v>
      </c>
      <c r="D47" s="58"/>
      <c r="E47" s="59"/>
    </row>
    <row r="48" spans="1:6" ht="15.75" customHeight="1" x14ac:dyDescent="0.2">
      <c r="A48" s="40"/>
      <c r="B48" s="57" t="s">
        <v>56</v>
      </c>
      <c r="C48" s="58">
        <v>0</v>
      </c>
      <c r="D48" s="58"/>
      <c r="E48" s="59"/>
    </row>
    <row r="49" spans="1:9" ht="15.75" thickBot="1" x14ac:dyDescent="0.25">
      <c r="A49" s="40"/>
      <c r="B49" s="57" t="s">
        <v>57</v>
      </c>
      <c r="C49" s="58">
        <v>0</v>
      </c>
      <c r="D49" s="58"/>
      <c r="E49" s="59"/>
    </row>
    <row r="50" spans="1:9" ht="15" x14ac:dyDescent="0.2">
      <c r="A50" s="164">
        <v>3.2</v>
      </c>
      <c r="B50" s="75" t="s">
        <v>221</v>
      </c>
      <c r="C50" s="42">
        <v>0.5</v>
      </c>
      <c r="D50" s="55" t="b">
        <v>0</v>
      </c>
      <c r="E50" s="248">
        <f>IF(SUM(F50:F53)&gt;=G50,G50,SUM(F50:F53))</f>
        <v>0</v>
      </c>
      <c r="F50">
        <f>IF(D50=TRUE,C50,0)</f>
        <v>0</v>
      </c>
      <c r="G50" s="36">
        <v>2</v>
      </c>
      <c r="H50" t="s">
        <v>366</v>
      </c>
      <c r="I50"/>
    </row>
    <row r="51" spans="1:9" ht="15" x14ac:dyDescent="0.2">
      <c r="A51" s="40"/>
      <c r="B51" s="72" t="s">
        <v>222</v>
      </c>
      <c r="C51" s="82">
        <v>1</v>
      </c>
      <c r="D51" s="58" t="b">
        <v>0</v>
      </c>
      <c r="E51" s="59"/>
      <c r="F51">
        <f>IF(D51=TRUE,C51,0)</f>
        <v>0</v>
      </c>
    </row>
    <row r="52" spans="1:9" ht="15" x14ac:dyDescent="0.2">
      <c r="A52" s="40"/>
      <c r="B52" s="72" t="s">
        <v>223</v>
      </c>
      <c r="C52" s="82">
        <v>0.75</v>
      </c>
      <c r="D52" s="58" t="b">
        <v>0</v>
      </c>
      <c r="E52" s="59"/>
      <c r="F52">
        <f>IF(D52=TRUE,C52,0)</f>
        <v>0</v>
      </c>
    </row>
    <row r="53" spans="1:9" ht="15.75" thickBot="1" x14ac:dyDescent="0.25">
      <c r="A53" s="41"/>
      <c r="B53" s="74" t="s">
        <v>224</v>
      </c>
      <c r="C53" s="296">
        <v>0.75</v>
      </c>
      <c r="D53" s="66" t="b">
        <v>0</v>
      </c>
      <c r="E53" s="46"/>
      <c r="F53">
        <f>IF(D53=TRUE,C53,0)</f>
        <v>0</v>
      </c>
    </row>
    <row r="54" spans="1:9" ht="15" x14ac:dyDescent="0.2">
      <c r="A54" s="164">
        <v>3.3</v>
      </c>
      <c r="B54" s="75" t="s">
        <v>367</v>
      </c>
      <c r="C54" s="55">
        <v>0.5</v>
      </c>
      <c r="D54" s="55" t="b">
        <v>0</v>
      </c>
      <c r="E54" s="43">
        <f>IF(D54=TRUE,C54,0)</f>
        <v>0</v>
      </c>
    </row>
    <row r="55" spans="1:9" ht="15" x14ac:dyDescent="0.2">
      <c r="A55" s="40"/>
      <c r="B55" s="72" t="s">
        <v>368</v>
      </c>
      <c r="C55" s="58">
        <v>0</v>
      </c>
      <c r="D55" s="58" t="b">
        <v>0</v>
      </c>
      <c r="E55" s="59">
        <f>IF(D55=TRUE,C55,0)</f>
        <v>0</v>
      </c>
    </row>
    <row r="56" spans="1:9" ht="15" x14ac:dyDescent="0.2">
      <c r="A56" s="40"/>
      <c r="B56" s="72" t="s">
        <v>365</v>
      </c>
      <c r="C56" s="58">
        <v>0.5</v>
      </c>
      <c r="D56" s="58" t="b">
        <v>0</v>
      </c>
      <c r="E56" s="59">
        <f>IF(D56=TRUE,C56,0)</f>
        <v>0</v>
      </c>
    </row>
    <row r="57" spans="1:9" ht="15.75" thickBot="1" x14ac:dyDescent="0.25">
      <c r="A57" s="80"/>
      <c r="B57" s="74" t="s">
        <v>225</v>
      </c>
      <c r="C57" s="66">
        <v>1</v>
      </c>
      <c r="D57" s="66" t="b">
        <v>0</v>
      </c>
      <c r="E57" s="46">
        <f>IF(D57=TRUE,C57,0)</f>
        <v>0</v>
      </c>
    </row>
    <row r="58" spans="1:9" ht="15" x14ac:dyDescent="0.2">
      <c r="A58" s="164">
        <v>3.4</v>
      </c>
      <c r="B58" s="75"/>
      <c r="C58" s="55"/>
      <c r="D58" s="55"/>
      <c r="E58" s="43">
        <f>CHOOSE(D59,C58,C59,C60,C61)</f>
        <v>0</v>
      </c>
    </row>
    <row r="59" spans="1:9" ht="15" x14ac:dyDescent="0.2">
      <c r="A59" s="56"/>
      <c r="B59" s="57" t="s">
        <v>259</v>
      </c>
      <c r="C59" s="58">
        <v>0</v>
      </c>
      <c r="D59" s="58">
        <v>1</v>
      </c>
      <c r="E59" s="59"/>
    </row>
    <row r="60" spans="1:9" ht="15" x14ac:dyDescent="0.2">
      <c r="A60" s="40"/>
      <c r="B60" s="57" t="s">
        <v>260</v>
      </c>
      <c r="C60" s="58">
        <v>0.5</v>
      </c>
      <c r="D60" s="58"/>
      <c r="E60" s="59"/>
    </row>
    <row r="61" spans="1:9" ht="15.75" thickBot="1" x14ac:dyDescent="0.25">
      <c r="A61" s="60"/>
      <c r="B61" s="60" t="s">
        <v>261</v>
      </c>
      <c r="C61" s="62">
        <v>1</v>
      </c>
      <c r="D61" s="62"/>
      <c r="E61" s="63"/>
    </row>
    <row r="62" spans="1:9" ht="15" x14ac:dyDescent="0.2">
      <c r="A62" s="164">
        <v>3.5</v>
      </c>
      <c r="B62" s="75"/>
      <c r="C62" s="55"/>
      <c r="D62" s="55"/>
      <c r="E62" s="43">
        <f>IF(D66=TRUE,CHOOSE(D63,C62,C63,C64,C65),0)</f>
        <v>0</v>
      </c>
      <c r="F62" s="36" t="s">
        <v>279</v>
      </c>
    </row>
    <row r="63" spans="1:9" ht="15" x14ac:dyDescent="0.2">
      <c r="A63" s="56"/>
      <c r="B63" s="57" t="s">
        <v>64</v>
      </c>
      <c r="C63" s="58">
        <v>0</v>
      </c>
      <c r="D63" s="58">
        <v>1</v>
      </c>
      <c r="E63" s="59"/>
    </row>
    <row r="64" spans="1:9" ht="15" x14ac:dyDescent="0.2">
      <c r="A64" s="40"/>
      <c r="B64" s="57" t="s">
        <v>315</v>
      </c>
      <c r="C64" s="58">
        <v>1</v>
      </c>
      <c r="D64" s="58"/>
      <c r="E64" s="59"/>
    </row>
    <row r="65" spans="1:5" ht="15.75" thickBot="1" x14ac:dyDescent="0.25">
      <c r="A65" s="60"/>
      <c r="B65" s="60" t="s">
        <v>316</v>
      </c>
      <c r="C65" s="62">
        <v>2</v>
      </c>
      <c r="D65" s="62"/>
      <c r="E65" s="63"/>
    </row>
    <row r="66" spans="1:5" ht="15.75" thickBot="1" x14ac:dyDescent="0.25">
      <c r="A66" s="308"/>
      <c r="B66" s="308" t="s">
        <v>327</v>
      </c>
      <c r="C66" s="51"/>
      <c r="D66" s="51" t="b">
        <v>0</v>
      </c>
      <c r="E66" s="79"/>
    </row>
    <row r="67" spans="1:5" ht="15" x14ac:dyDescent="0.2">
      <c r="A67" s="165">
        <v>3.6</v>
      </c>
      <c r="B67" s="72"/>
      <c r="C67" s="58"/>
      <c r="D67" s="58"/>
      <c r="E67" s="43">
        <f>CHOOSE(D68,C67,C68,C69,C70)</f>
        <v>0</v>
      </c>
    </row>
    <row r="68" spans="1:5" ht="15" x14ac:dyDescent="0.2">
      <c r="A68" s="56"/>
      <c r="B68" s="57" t="s">
        <v>372</v>
      </c>
      <c r="C68" s="58">
        <v>1</v>
      </c>
      <c r="D68" s="58">
        <v>1</v>
      </c>
      <c r="E68" s="59"/>
    </row>
    <row r="69" spans="1:5" ht="15" x14ac:dyDescent="0.2">
      <c r="A69" s="40"/>
      <c r="B69" s="57" t="s">
        <v>58</v>
      </c>
      <c r="C69" s="58">
        <v>1.5</v>
      </c>
      <c r="D69" s="58"/>
      <c r="E69" s="59"/>
    </row>
    <row r="70" spans="1:5" ht="15.75" thickBot="1" x14ac:dyDescent="0.25">
      <c r="A70" s="40"/>
      <c r="B70" s="57" t="s">
        <v>59</v>
      </c>
      <c r="C70" s="62">
        <v>1</v>
      </c>
      <c r="D70" s="62"/>
      <c r="E70" s="63"/>
    </row>
    <row r="71" spans="1:5" ht="15" x14ac:dyDescent="0.2">
      <c r="A71" s="164">
        <v>3.7</v>
      </c>
      <c r="B71" s="75"/>
      <c r="C71" s="55"/>
      <c r="D71" s="55"/>
      <c r="E71" s="43">
        <f>CHOOSE(D72,C71,C72,C73,C74)</f>
        <v>0</v>
      </c>
    </row>
    <row r="72" spans="1:5" ht="15" x14ac:dyDescent="0.2">
      <c r="A72" s="56"/>
      <c r="B72" s="57" t="s">
        <v>372</v>
      </c>
      <c r="C72" s="58">
        <v>1</v>
      </c>
      <c r="D72" s="58">
        <v>1</v>
      </c>
      <c r="E72" s="59"/>
    </row>
    <row r="73" spans="1:5" ht="15" x14ac:dyDescent="0.2">
      <c r="A73" s="56"/>
      <c r="B73" s="57" t="s">
        <v>58</v>
      </c>
      <c r="C73" s="58">
        <v>1.5</v>
      </c>
      <c r="D73" s="58"/>
      <c r="E73" s="59"/>
    </row>
    <row r="74" spans="1:5" ht="15.75" thickBot="1" x14ac:dyDescent="0.25">
      <c r="A74" s="60"/>
      <c r="B74" s="57" t="s">
        <v>226</v>
      </c>
      <c r="C74" s="62">
        <v>0.5</v>
      </c>
      <c r="D74" s="62"/>
      <c r="E74" s="63"/>
    </row>
    <row r="75" spans="1:5" ht="15" x14ac:dyDescent="0.2">
      <c r="A75" s="164">
        <v>3.8</v>
      </c>
      <c r="B75" s="75"/>
      <c r="C75" s="55"/>
      <c r="D75" s="55"/>
      <c r="E75" s="43">
        <f>CHOOSE(D76,C75,C76,C77,C78)</f>
        <v>0</v>
      </c>
    </row>
    <row r="76" spans="1:5" ht="15" x14ac:dyDescent="0.2">
      <c r="A76" s="56"/>
      <c r="B76" s="57" t="s">
        <v>373</v>
      </c>
      <c r="C76" s="58">
        <v>0</v>
      </c>
      <c r="D76" s="58">
        <v>1</v>
      </c>
      <c r="E76" s="59"/>
    </row>
    <row r="77" spans="1:5" ht="15" x14ac:dyDescent="0.2">
      <c r="A77" s="56"/>
      <c r="B77" s="57" t="s">
        <v>227</v>
      </c>
      <c r="C77" s="58">
        <v>1</v>
      </c>
      <c r="D77" s="58"/>
      <c r="E77" s="59"/>
    </row>
    <row r="78" spans="1:5" ht="15.75" thickBot="1" x14ac:dyDescent="0.25">
      <c r="A78" s="40"/>
      <c r="B78" s="57" t="s">
        <v>228</v>
      </c>
      <c r="C78" s="58">
        <v>2</v>
      </c>
      <c r="D78" s="58"/>
      <c r="E78" s="59"/>
    </row>
    <row r="79" spans="1:5" ht="18.75" thickBot="1" x14ac:dyDescent="0.3">
      <c r="A79" s="48">
        <v>4</v>
      </c>
      <c r="B79" s="71">
        <v>14</v>
      </c>
      <c r="C79" s="50">
        <f>MAX(C81:C83)+MAX(C85:C87)+MAX(C89:C90)+MAX(C92:C95)+MAX(C98:C99)+MAX(C101:C104)+C105+C106+G107+MAX(C115:C118)</f>
        <v>14</v>
      </c>
      <c r="D79" s="51"/>
      <c r="E79" s="52">
        <f>E80+E84+E88+E91+E97+E100+E105++E106+E107+E114</f>
        <v>0</v>
      </c>
    </row>
    <row r="80" spans="1:5" ht="18" x14ac:dyDescent="0.25">
      <c r="A80" s="164">
        <v>4.0999999999999996</v>
      </c>
      <c r="B80" s="53"/>
      <c r="C80" s="54"/>
      <c r="D80" s="55"/>
      <c r="E80" s="43">
        <f>CHOOSE(D81,C80,C81,C82,C83)</f>
        <v>0</v>
      </c>
    </row>
    <row r="81" spans="1:6" ht="15" x14ac:dyDescent="0.2">
      <c r="A81" s="56"/>
      <c r="B81" s="57" t="s">
        <v>259</v>
      </c>
      <c r="C81" s="58">
        <v>0</v>
      </c>
      <c r="D81" s="58">
        <v>1</v>
      </c>
      <c r="E81" s="59"/>
    </row>
    <row r="82" spans="1:6" ht="15" x14ac:dyDescent="0.2">
      <c r="A82" s="40"/>
      <c r="B82" s="57" t="s">
        <v>260</v>
      </c>
      <c r="C82" s="58">
        <v>0.5</v>
      </c>
      <c r="D82" s="58"/>
      <c r="E82" s="59"/>
    </row>
    <row r="83" spans="1:6" ht="15.75" thickBot="1" x14ac:dyDescent="0.25">
      <c r="A83" s="40"/>
      <c r="B83" s="57" t="s">
        <v>261</v>
      </c>
      <c r="C83" s="58">
        <v>1</v>
      </c>
      <c r="D83" s="58"/>
      <c r="E83" s="59"/>
    </row>
    <row r="84" spans="1:6" ht="15" x14ac:dyDescent="0.2">
      <c r="A84" s="164">
        <v>4.2</v>
      </c>
      <c r="B84" s="64"/>
      <c r="C84" s="55"/>
      <c r="D84" s="55"/>
      <c r="E84" s="43">
        <f>CHOOSE(D85,C84,C85,C86,C87)</f>
        <v>0</v>
      </c>
    </row>
    <row r="85" spans="1:6" ht="15" x14ac:dyDescent="0.2">
      <c r="A85" s="56"/>
      <c r="B85" s="57" t="s">
        <v>64</v>
      </c>
      <c r="C85" s="58">
        <v>0</v>
      </c>
      <c r="D85" s="58">
        <v>1</v>
      </c>
      <c r="E85" s="59"/>
    </row>
    <row r="86" spans="1:6" ht="15" x14ac:dyDescent="0.2">
      <c r="A86" s="40"/>
      <c r="B86" s="57" t="s">
        <v>233</v>
      </c>
      <c r="C86" s="58">
        <v>0.5</v>
      </c>
      <c r="D86" s="58"/>
      <c r="E86" s="59"/>
    </row>
    <row r="87" spans="1:6" ht="15.75" thickBot="1" x14ac:dyDescent="0.25">
      <c r="A87" s="40"/>
      <c r="B87" s="57" t="s">
        <v>234</v>
      </c>
      <c r="C87" s="58">
        <v>1</v>
      </c>
      <c r="D87" s="58"/>
      <c r="E87" s="59"/>
    </row>
    <row r="88" spans="1:6" ht="15" x14ac:dyDescent="0.2">
      <c r="A88" s="164">
        <v>4.3</v>
      </c>
      <c r="B88" s="75"/>
      <c r="C88" s="55"/>
      <c r="D88" s="55"/>
      <c r="E88" s="43">
        <f>CHOOSE(D89,C88,C89,C90)</f>
        <v>0</v>
      </c>
    </row>
    <row r="89" spans="1:6" ht="15" x14ac:dyDescent="0.2">
      <c r="A89" s="56"/>
      <c r="B89" s="57" t="s">
        <v>60</v>
      </c>
      <c r="C89" s="58">
        <v>1</v>
      </c>
      <c r="D89" s="58">
        <v>1</v>
      </c>
      <c r="E89" s="59"/>
    </row>
    <row r="90" spans="1:6" ht="15.75" thickBot="1" x14ac:dyDescent="0.25">
      <c r="A90" s="40"/>
      <c r="B90" s="57" t="s">
        <v>61</v>
      </c>
      <c r="C90" s="58">
        <v>0</v>
      </c>
      <c r="D90" s="58"/>
      <c r="E90" s="59"/>
    </row>
    <row r="91" spans="1:6" ht="15" x14ac:dyDescent="0.2">
      <c r="A91" s="164">
        <v>4.4000000000000004</v>
      </c>
      <c r="B91" s="75"/>
      <c r="C91" s="55"/>
      <c r="D91" s="55"/>
      <c r="E91" s="43">
        <f>IF(D96=TRUE,CHOOSE(D92,C91,C92,C93,C94,C95),0)</f>
        <v>0</v>
      </c>
      <c r="F91" s="36" t="s">
        <v>279</v>
      </c>
    </row>
    <row r="92" spans="1:6" ht="15" x14ac:dyDescent="0.2">
      <c r="A92" s="40"/>
      <c r="B92" s="57" t="s">
        <v>62</v>
      </c>
      <c r="C92" s="58">
        <v>0</v>
      </c>
      <c r="D92" s="58">
        <v>1</v>
      </c>
      <c r="E92" s="59"/>
    </row>
    <row r="93" spans="1:6" ht="15" x14ac:dyDescent="0.2">
      <c r="A93" s="40"/>
      <c r="B93" s="57" t="s">
        <v>263</v>
      </c>
      <c r="C93" s="58">
        <v>2</v>
      </c>
      <c r="D93" s="58"/>
      <c r="E93" s="59"/>
    </row>
    <row r="94" spans="1:6" ht="15" x14ac:dyDescent="0.2">
      <c r="A94" s="56"/>
      <c r="B94" s="57" t="s">
        <v>265</v>
      </c>
      <c r="C94" s="58">
        <v>1</v>
      </c>
      <c r="E94" s="59"/>
    </row>
    <row r="95" spans="1:6" ht="15" x14ac:dyDescent="0.2">
      <c r="A95" s="40"/>
      <c r="B95" s="57" t="s">
        <v>264</v>
      </c>
      <c r="C95" s="58">
        <v>0</v>
      </c>
      <c r="D95" s="58"/>
      <c r="E95" s="59"/>
    </row>
    <row r="96" spans="1:6" ht="15.75" thickBot="1" x14ac:dyDescent="0.25">
      <c r="A96" s="40"/>
      <c r="B96" s="68" t="s">
        <v>328</v>
      </c>
      <c r="C96" s="69">
        <f>MAX(C93:C95)</f>
        <v>2</v>
      </c>
      <c r="D96" s="69" t="b">
        <v>0</v>
      </c>
      <c r="E96" s="70"/>
    </row>
    <row r="97" spans="1:8" ht="15" x14ac:dyDescent="0.2">
      <c r="A97" s="164">
        <v>4.5</v>
      </c>
      <c r="B97" s="75"/>
      <c r="C97" s="55"/>
      <c r="D97" s="55"/>
      <c r="E97" s="43">
        <f>CHOOSE(D98,C97,C98,C99)</f>
        <v>0</v>
      </c>
    </row>
    <row r="98" spans="1:8" ht="15" x14ac:dyDescent="0.2">
      <c r="A98" s="40"/>
      <c r="B98" s="57" t="s">
        <v>255</v>
      </c>
      <c r="C98" s="58">
        <v>1</v>
      </c>
      <c r="D98" s="58">
        <v>1</v>
      </c>
      <c r="E98" s="59"/>
    </row>
    <row r="99" spans="1:8" ht="15.75" thickBot="1" x14ac:dyDescent="0.25">
      <c r="A99" s="41"/>
      <c r="B99" s="65" t="s">
        <v>63</v>
      </c>
      <c r="C99" s="66">
        <v>0</v>
      </c>
      <c r="D99" s="66"/>
      <c r="E99" s="46"/>
    </row>
    <row r="100" spans="1:8" ht="15" x14ac:dyDescent="0.2">
      <c r="A100" s="164">
        <v>4.5999999999999996</v>
      </c>
      <c r="B100" s="75"/>
      <c r="C100" s="55"/>
      <c r="D100" s="55"/>
      <c r="E100" s="43">
        <f>CHOOSE(D101,C100,C101,C102,C103,C104)</f>
        <v>0</v>
      </c>
    </row>
    <row r="101" spans="1:8" ht="15" x14ac:dyDescent="0.2">
      <c r="A101" s="40"/>
      <c r="B101" s="57" t="s">
        <v>266</v>
      </c>
      <c r="C101" s="58">
        <v>0</v>
      </c>
      <c r="D101" s="58">
        <v>1</v>
      </c>
      <c r="E101" s="59"/>
    </row>
    <row r="102" spans="1:8" ht="15" x14ac:dyDescent="0.2">
      <c r="A102" s="40"/>
      <c r="B102" s="57" t="s">
        <v>180</v>
      </c>
      <c r="C102" s="58">
        <v>1</v>
      </c>
      <c r="D102" s="58"/>
      <c r="E102" s="59"/>
    </row>
    <row r="103" spans="1:8" ht="17.25" customHeight="1" x14ac:dyDescent="0.2">
      <c r="A103" s="56"/>
      <c r="B103" s="57" t="s">
        <v>183</v>
      </c>
      <c r="C103" s="58">
        <v>1</v>
      </c>
      <c r="D103" s="58"/>
      <c r="E103" s="59"/>
    </row>
    <row r="104" spans="1:8" ht="15" x14ac:dyDescent="0.2">
      <c r="A104" s="40"/>
      <c r="B104" s="60" t="s">
        <v>181</v>
      </c>
      <c r="C104" s="62">
        <v>0</v>
      </c>
      <c r="D104" s="62"/>
      <c r="E104" s="63"/>
    </row>
    <row r="105" spans="1:8" ht="15" x14ac:dyDescent="0.2">
      <c r="A105" s="40"/>
      <c r="B105" s="323" t="s">
        <v>182</v>
      </c>
      <c r="C105" s="324">
        <v>1</v>
      </c>
      <c r="D105" s="324"/>
      <c r="E105" s="325">
        <f>IF(ISBLANK('Section 4'!D12),0,IF('Section 4'!D12/'Section 4'!D11&lt;0.1,0,C105))</f>
        <v>0</v>
      </c>
      <c r="F105" s="36" t="s">
        <v>278</v>
      </c>
    </row>
    <row r="106" spans="1:8" ht="15.75" thickBot="1" x14ac:dyDescent="0.25">
      <c r="A106" s="40"/>
      <c r="B106" s="57" t="s">
        <v>344</v>
      </c>
      <c r="C106" s="58">
        <v>1.5</v>
      </c>
      <c r="D106" s="58" t="b">
        <v>0</v>
      </c>
      <c r="E106" s="59">
        <f>IF(D106=TRUE,C106,0)</f>
        <v>0</v>
      </c>
      <c r="F106" s="36" t="s">
        <v>345</v>
      </c>
    </row>
    <row r="107" spans="1:8" ht="15" x14ac:dyDescent="0.2">
      <c r="A107" s="164">
        <v>4.7</v>
      </c>
      <c r="B107" s="64" t="s">
        <v>267</v>
      </c>
      <c r="C107" s="55">
        <v>0.5</v>
      </c>
      <c r="D107" s="55" t="b">
        <v>0</v>
      </c>
      <c r="E107" s="43">
        <f>IF(D113=FALSE,0,IF(SUM(F107:F112)&gt;=G107,G107,SUM(F107:F112)))</f>
        <v>0</v>
      </c>
      <c r="F107" s="82">
        <f t="shared" ref="F107:F112" si="0">IF(D107=TRUE,C107,0)</f>
        <v>0</v>
      </c>
      <c r="G107" s="36">
        <v>3</v>
      </c>
      <c r="H107" s="35" t="s">
        <v>379</v>
      </c>
    </row>
    <row r="108" spans="1:8" ht="15" x14ac:dyDescent="0.2">
      <c r="A108" s="40"/>
      <c r="B108" s="57" t="s">
        <v>268</v>
      </c>
      <c r="C108" s="58">
        <v>1</v>
      </c>
      <c r="D108" s="58" t="b">
        <v>0</v>
      </c>
      <c r="E108" s="59"/>
      <c r="F108" s="82">
        <f t="shared" si="0"/>
        <v>0</v>
      </c>
    </row>
    <row r="109" spans="1:8" ht="15" x14ac:dyDescent="0.2">
      <c r="A109" s="40"/>
      <c r="B109" s="57" t="s">
        <v>269</v>
      </c>
      <c r="C109" s="58">
        <v>0.5</v>
      </c>
      <c r="D109" s="58" t="b">
        <v>0</v>
      </c>
      <c r="E109" s="59"/>
      <c r="F109" s="82">
        <f t="shared" si="0"/>
        <v>0</v>
      </c>
    </row>
    <row r="110" spans="1:8" ht="15" x14ac:dyDescent="0.2">
      <c r="A110" s="40"/>
      <c r="B110" s="57" t="s">
        <v>270</v>
      </c>
      <c r="C110" s="58">
        <v>0.5</v>
      </c>
      <c r="D110" s="58" t="b">
        <v>0</v>
      </c>
      <c r="E110" s="59"/>
      <c r="F110" s="82">
        <f t="shared" si="0"/>
        <v>0</v>
      </c>
    </row>
    <row r="111" spans="1:8" ht="15" x14ac:dyDescent="0.2">
      <c r="A111" s="40"/>
      <c r="B111" s="57" t="s">
        <v>271</v>
      </c>
      <c r="C111" s="58">
        <v>0.5</v>
      </c>
      <c r="D111" s="58" t="b">
        <v>0</v>
      </c>
      <c r="E111" s="59"/>
      <c r="F111" s="82">
        <f t="shared" si="0"/>
        <v>0</v>
      </c>
    </row>
    <row r="112" spans="1:8" ht="15" x14ac:dyDescent="0.2">
      <c r="A112" s="40"/>
      <c r="B112" s="57" t="s">
        <v>272</v>
      </c>
      <c r="C112" s="58">
        <v>1</v>
      </c>
      <c r="D112" s="58" t="b">
        <v>0</v>
      </c>
      <c r="E112" s="59"/>
      <c r="F112" s="82">
        <f t="shared" si="0"/>
        <v>0</v>
      </c>
    </row>
    <row r="113" spans="1:8" ht="15.75" thickBot="1" x14ac:dyDescent="0.25">
      <c r="A113" s="40"/>
      <c r="B113" s="81" t="s">
        <v>377</v>
      </c>
      <c r="C113" s="69"/>
      <c r="D113" s="69" t="b">
        <v>0</v>
      </c>
      <c r="E113" s="70"/>
      <c r="F113" s="58" t="s">
        <v>376</v>
      </c>
    </row>
    <row r="114" spans="1:8" ht="15" x14ac:dyDescent="0.2">
      <c r="A114" s="164">
        <v>4.8</v>
      </c>
      <c r="B114" s="64"/>
      <c r="C114" s="55"/>
      <c r="D114" s="55"/>
      <c r="E114" s="83">
        <f>CHOOSE(D115,C114,C115,C116,C117,C118)</f>
        <v>0</v>
      </c>
    </row>
    <row r="115" spans="1:8" ht="15" x14ac:dyDescent="0.2">
      <c r="A115" s="40"/>
      <c r="B115" s="57" t="s">
        <v>185</v>
      </c>
      <c r="C115" s="58">
        <v>1.5</v>
      </c>
      <c r="D115" s="58">
        <v>1</v>
      </c>
      <c r="E115" s="59"/>
    </row>
    <row r="116" spans="1:8" ht="15" x14ac:dyDescent="0.2">
      <c r="A116" s="40"/>
      <c r="B116" s="57" t="s">
        <v>186</v>
      </c>
      <c r="C116" s="58">
        <v>0.5</v>
      </c>
      <c r="D116" s="58"/>
      <c r="E116" s="59"/>
    </row>
    <row r="117" spans="1:8" ht="15" x14ac:dyDescent="0.2">
      <c r="A117" s="40"/>
      <c r="B117" s="57" t="s">
        <v>187</v>
      </c>
      <c r="C117" s="58">
        <v>1</v>
      </c>
      <c r="D117" s="58"/>
      <c r="E117" s="59"/>
    </row>
    <row r="118" spans="1:8" ht="15" x14ac:dyDescent="0.2">
      <c r="A118" s="40"/>
      <c r="B118" s="57" t="s">
        <v>329</v>
      </c>
      <c r="C118" s="58">
        <v>1.5</v>
      </c>
      <c r="D118" s="58"/>
      <c r="E118" s="59"/>
    </row>
    <row r="119" spans="1:8" ht="18.75" thickBot="1" x14ac:dyDescent="0.3">
      <c r="A119" s="48">
        <v>5</v>
      </c>
      <c r="B119" s="71">
        <v>20</v>
      </c>
      <c r="C119" s="50">
        <f>C120+MAX(C122:C124)+MAX(C126:C128)+MAX(C130:C133)+MAX(C135:C138)+MAX(C140:C143)+SUM(C144:C147)+MAX(C149:C152)+MAX(C154:C155)+MAX(C157:C159)</f>
        <v>20</v>
      </c>
      <c r="D119" s="51"/>
      <c r="E119" s="52">
        <f>E120+E121+E125+E129+E139+E134+SUM(E144:E147)+E148+E153+E156</f>
        <v>0</v>
      </c>
    </row>
    <row r="120" spans="1:8" ht="18" customHeight="1" thickBot="1" x14ac:dyDescent="0.25">
      <c r="A120" s="164">
        <v>5.0999999999999996</v>
      </c>
      <c r="B120" s="68" t="s">
        <v>383</v>
      </c>
      <c r="C120" s="69">
        <v>4</v>
      </c>
      <c r="D120" s="69" t="b">
        <v>0</v>
      </c>
      <c r="E120" s="70">
        <f>IF(D120=TRUE,C120,0)</f>
        <v>0</v>
      </c>
      <c r="H120" s="35"/>
    </row>
    <row r="121" spans="1:8" ht="15" x14ac:dyDescent="0.2">
      <c r="A121" s="164" t="s">
        <v>169</v>
      </c>
      <c r="B121" s="64"/>
      <c r="C121" s="55"/>
      <c r="D121" s="55"/>
      <c r="E121" s="43">
        <f>CHOOSE(D122,C121,C122,C123,C124)</f>
        <v>0</v>
      </c>
    </row>
    <row r="122" spans="1:8" ht="15" x14ac:dyDescent="0.2">
      <c r="A122" s="84"/>
      <c r="B122" s="57" t="s">
        <v>65</v>
      </c>
      <c r="C122" s="58">
        <v>1</v>
      </c>
      <c r="D122" s="58">
        <v>1</v>
      </c>
      <c r="E122" s="59"/>
    </row>
    <row r="123" spans="1:8" ht="15" x14ac:dyDescent="0.2">
      <c r="A123" s="84"/>
      <c r="B123" s="57" t="s">
        <v>66</v>
      </c>
      <c r="C123" s="58">
        <v>0.5</v>
      </c>
      <c r="D123" s="58"/>
      <c r="E123" s="59"/>
    </row>
    <row r="124" spans="1:8" ht="15.75" thickBot="1" x14ac:dyDescent="0.25">
      <c r="A124" s="85"/>
      <c r="B124" s="65" t="s">
        <v>67</v>
      </c>
      <c r="C124" s="66">
        <v>0</v>
      </c>
      <c r="D124" s="66"/>
      <c r="E124" s="46"/>
    </row>
    <row r="125" spans="1:8" ht="15" x14ac:dyDescent="0.2">
      <c r="A125" s="165" t="s">
        <v>170</v>
      </c>
      <c r="B125" s="57"/>
      <c r="C125" s="55"/>
      <c r="D125" s="55"/>
      <c r="E125" s="43">
        <f>CHOOSE(D126,C125,C126,C127,C128)</f>
        <v>0</v>
      </c>
      <c r="F125" s="35"/>
    </row>
    <row r="126" spans="1:8" ht="15" x14ac:dyDescent="0.2">
      <c r="A126" s="40"/>
      <c r="B126" s="57" t="s">
        <v>66</v>
      </c>
      <c r="C126" s="58">
        <v>1.5</v>
      </c>
      <c r="D126" s="58">
        <v>1</v>
      </c>
      <c r="E126" s="59"/>
    </row>
    <row r="127" spans="1:8" ht="15" x14ac:dyDescent="0.2">
      <c r="A127" s="40"/>
      <c r="B127" s="57" t="s">
        <v>68</v>
      </c>
      <c r="C127" s="58">
        <v>1</v>
      </c>
      <c r="D127" s="58"/>
      <c r="E127" s="59"/>
    </row>
    <row r="128" spans="1:8" ht="15.75" thickBot="1" x14ac:dyDescent="0.25">
      <c r="A128" s="40"/>
      <c r="B128" s="65" t="s">
        <v>75</v>
      </c>
      <c r="C128" s="66">
        <v>0.5</v>
      </c>
      <c r="D128" s="66"/>
      <c r="E128" s="46"/>
    </row>
    <row r="129" spans="1:7" ht="15" x14ac:dyDescent="0.2">
      <c r="A129" s="164" t="s">
        <v>171</v>
      </c>
      <c r="B129" s="64"/>
      <c r="C129" s="55"/>
      <c r="D129" s="55"/>
      <c r="E129" s="43">
        <f>CHOOSE(D130,C129,C130,C131,C132,C133)</f>
        <v>0</v>
      </c>
      <c r="G129" s="235"/>
    </row>
    <row r="130" spans="1:7" ht="15" x14ac:dyDescent="0.2">
      <c r="A130" s="56"/>
      <c r="B130" s="57" t="s">
        <v>69</v>
      </c>
      <c r="C130" s="58">
        <v>1</v>
      </c>
      <c r="D130" s="58">
        <v>1</v>
      </c>
      <c r="E130" s="59"/>
    </row>
    <row r="131" spans="1:7" ht="15" x14ac:dyDescent="0.2">
      <c r="A131" s="40"/>
      <c r="B131" s="57" t="s">
        <v>70</v>
      </c>
      <c r="C131" s="58">
        <v>1</v>
      </c>
      <c r="D131" s="58"/>
      <c r="E131" s="59"/>
    </row>
    <row r="132" spans="1:7" ht="15" x14ac:dyDescent="0.2">
      <c r="A132" s="40"/>
      <c r="B132" s="57" t="s">
        <v>71</v>
      </c>
      <c r="C132" s="58">
        <v>0.5</v>
      </c>
      <c r="D132" s="58"/>
      <c r="E132" s="59"/>
    </row>
    <row r="133" spans="1:7" ht="15.75" thickBot="1" x14ac:dyDescent="0.25">
      <c r="A133" s="40"/>
      <c r="B133" s="57" t="s">
        <v>72</v>
      </c>
      <c r="C133" s="58">
        <v>0</v>
      </c>
      <c r="D133" s="58"/>
      <c r="E133" s="59"/>
    </row>
    <row r="134" spans="1:7" ht="15" x14ac:dyDescent="0.2">
      <c r="A134" s="164" t="s">
        <v>172</v>
      </c>
      <c r="B134" s="64"/>
      <c r="C134" s="55"/>
      <c r="D134" s="55"/>
      <c r="E134" s="43">
        <f>CHOOSE(D135,C134,C135,C136,C137,C138)</f>
        <v>0</v>
      </c>
    </row>
    <row r="135" spans="1:7" ht="15" x14ac:dyDescent="0.2">
      <c r="A135" s="56"/>
      <c r="B135" s="57" t="s">
        <v>73</v>
      </c>
      <c r="C135" s="58">
        <v>0</v>
      </c>
      <c r="D135" s="58">
        <v>1</v>
      </c>
      <c r="E135" s="59"/>
    </row>
    <row r="136" spans="1:7" ht="15" x14ac:dyDescent="0.2">
      <c r="A136" s="40"/>
      <c r="B136" s="57" t="s">
        <v>66</v>
      </c>
      <c r="C136" s="58">
        <v>1</v>
      </c>
      <c r="D136" s="58"/>
      <c r="E136" s="59"/>
    </row>
    <row r="137" spans="1:7" ht="15" x14ac:dyDescent="0.2">
      <c r="A137" s="40"/>
      <c r="B137" s="57" t="s">
        <v>74</v>
      </c>
      <c r="C137" s="58">
        <v>0.5</v>
      </c>
      <c r="D137" s="58"/>
      <c r="E137" s="59"/>
    </row>
    <row r="138" spans="1:7" ht="15.75" thickBot="1" x14ac:dyDescent="0.25">
      <c r="A138" s="41"/>
      <c r="B138" s="65" t="s">
        <v>75</v>
      </c>
      <c r="C138" s="66">
        <v>0</v>
      </c>
      <c r="D138" s="66"/>
      <c r="E138" s="46"/>
    </row>
    <row r="139" spans="1:7" ht="15" x14ac:dyDescent="0.2">
      <c r="A139" s="164" t="s">
        <v>173</v>
      </c>
      <c r="B139" s="64"/>
      <c r="C139" s="55"/>
      <c r="D139" s="55"/>
      <c r="E139" s="43">
        <f>CHOOSE(D140,C139,C140,C141,C142,C143)</f>
        <v>0</v>
      </c>
    </row>
    <row r="140" spans="1:7" ht="15" x14ac:dyDescent="0.2">
      <c r="A140" s="56"/>
      <c r="B140" s="57" t="s">
        <v>38</v>
      </c>
      <c r="C140" s="58">
        <v>0</v>
      </c>
      <c r="D140" s="58">
        <v>1</v>
      </c>
      <c r="E140" s="59"/>
    </row>
    <row r="141" spans="1:7" ht="15" x14ac:dyDescent="0.2">
      <c r="A141" s="40"/>
      <c r="B141" s="57" t="s">
        <v>76</v>
      </c>
      <c r="C141" s="58">
        <v>0.5</v>
      </c>
      <c r="D141" s="58"/>
      <c r="E141" s="59"/>
    </row>
    <row r="142" spans="1:7" ht="15" x14ac:dyDescent="0.2">
      <c r="A142" s="40"/>
      <c r="B142" s="57" t="s">
        <v>77</v>
      </c>
      <c r="C142" s="58">
        <v>1</v>
      </c>
      <c r="D142" s="58"/>
      <c r="E142" s="59"/>
    </row>
    <row r="143" spans="1:7" ht="15.75" thickBot="1" x14ac:dyDescent="0.25">
      <c r="A143" s="41"/>
      <c r="B143" s="65" t="s">
        <v>78</v>
      </c>
      <c r="C143" s="66">
        <v>2</v>
      </c>
      <c r="D143" s="66"/>
      <c r="E143" s="46"/>
    </row>
    <row r="144" spans="1:7" ht="15" x14ac:dyDescent="0.2">
      <c r="A144" s="164" t="s">
        <v>174</v>
      </c>
      <c r="B144" s="64" t="s">
        <v>79</v>
      </c>
      <c r="C144" s="55">
        <v>0.5</v>
      </c>
      <c r="D144" s="55" t="b">
        <v>0</v>
      </c>
      <c r="E144" s="43">
        <f>IF(E139=0,0,IF(D144=TRUE,C144,0))</f>
        <v>0</v>
      </c>
    </row>
    <row r="145" spans="1:8" ht="15" x14ac:dyDescent="0.2">
      <c r="A145" s="56"/>
      <c r="B145" s="57" t="s">
        <v>80</v>
      </c>
      <c r="C145" s="58">
        <v>0.5</v>
      </c>
      <c r="D145" s="58" t="b">
        <v>0</v>
      </c>
      <c r="E145" s="59">
        <f>IF(E139=0,0,IF(D145=TRUE,C145,0))</f>
        <v>0</v>
      </c>
    </row>
    <row r="146" spans="1:8" ht="15" x14ac:dyDescent="0.2">
      <c r="A146" s="40"/>
      <c r="B146" s="57" t="s">
        <v>81</v>
      </c>
      <c r="C146" s="58">
        <v>1</v>
      </c>
      <c r="D146" s="58" t="b">
        <v>0</v>
      </c>
      <c r="E146" s="59">
        <f>IF(E139=0,0,IF(D146=TRUE,C146,0))</f>
        <v>0</v>
      </c>
    </row>
    <row r="147" spans="1:8" ht="18.75" customHeight="1" thickBot="1" x14ac:dyDescent="0.25">
      <c r="A147" s="41"/>
      <c r="B147" s="65" t="s">
        <v>82</v>
      </c>
      <c r="C147" s="66">
        <v>1.5</v>
      </c>
      <c r="D147" s="66" t="b">
        <v>0</v>
      </c>
      <c r="E147" s="46">
        <f>IF(E139=0,0,IF(D147=TRUE,C147,0))</f>
        <v>0</v>
      </c>
    </row>
    <row r="148" spans="1:8" ht="15" x14ac:dyDescent="0.2">
      <c r="A148" s="164" t="s">
        <v>175</v>
      </c>
      <c r="B148" s="64"/>
      <c r="C148" s="55"/>
      <c r="D148" s="55"/>
      <c r="E148" s="43">
        <f>CHOOSE(D149,C148,C149,C150,C151,C152)</f>
        <v>0</v>
      </c>
    </row>
    <row r="149" spans="1:8" ht="15" x14ac:dyDescent="0.2">
      <c r="A149" s="40"/>
      <c r="B149" s="57" t="s">
        <v>380</v>
      </c>
      <c r="C149" s="58">
        <v>0</v>
      </c>
      <c r="D149" s="58">
        <v>1</v>
      </c>
      <c r="E149" s="59"/>
    </row>
    <row r="150" spans="1:8" ht="15" x14ac:dyDescent="0.2">
      <c r="A150" s="40"/>
      <c r="B150" s="57" t="s">
        <v>236</v>
      </c>
      <c r="C150" s="58">
        <v>1</v>
      </c>
      <c r="D150" s="58"/>
      <c r="E150" s="59"/>
    </row>
    <row r="151" spans="1:8" ht="15" x14ac:dyDescent="0.2">
      <c r="A151" s="40"/>
      <c r="B151" s="57" t="s">
        <v>237</v>
      </c>
      <c r="C151" s="58">
        <v>1</v>
      </c>
      <c r="D151" s="58"/>
      <c r="E151" s="59"/>
    </row>
    <row r="152" spans="1:8" ht="15.75" thickBot="1" x14ac:dyDescent="0.25">
      <c r="A152" s="56"/>
      <c r="B152" s="57" t="s">
        <v>238</v>
      </c>
      <c r="C152" s="58">
        <v>0.5</v>
      </c>
      <c r="E152" s="59"/>
    </row>
    <row r="153" spans="1:8" ht="15" x14ac:dyDescent="0.2">
      <c r="A153" s="164" t="s">
        <v>176</v>
      </c>
      <c r="B153" s="39"/>
      <c r="C153" s="42"/>
      <c r="D153" s="55"/>
      <c r="E153" s="43">
        <f>CHOOSE(D154,C153,C154,C155)</f>
        <v>0</v>
      </c>
    </row>
    <row r="154" spans="1:8" ht="15" x14ac:dyDescent="0.2">
      <c r="A154" s="86"/>
      <c r="B154" s="57" t="s">
        <v>45</v>
      </c>
      <c r="C154" s="82">
        <v>2</v>
      </c>
      <c r="D154" s="58">
        <v>1</v>
      </c>
      <c r="E154" s="59"/>
    </row>
    <row r="155" spans="1:8" ht="15.75" thickBot="1" x14ac:dyDescent="0.25">
      <c r="A155" s="87"/>
      <c r="B155" s="57" t="s">
        <v>46</v>
      </c>
      <c r="C155" s="82">
        <v>0</v>
      </c>
      <c r="D155" s="58"/>
      <c r="E155" s="59"/>
    </row>
    <row r="156" spans="1:8" ht="15" x14ac:dyDescent="0.2">
      <c r="A156" s="164" t="s">
        <v>177</v>
      </c>
      <c r="B156" s="64"/>
      <c r="C156" s="55"/>
      <c r="D156" s="55"/>
      <c r="E156" s="43">
        <f>IF(D160=TRUE,CHOOSE(D157,C156,C157,C158,C159),0)</f>
        <v>0</v>
      </c>
      <c r="H156" s="36" t="s">
        <v>279</v>
      </c>
    </row>
    <row r="157" spans="1:8" ht="15" x14ac:dyDescent="0.2">
      <c r="A157" s="56"/>
      <c r="B157" s="57" t="s">
        <v>83</v>
      </c>
      <c r="C157" s="58">
        <v>1</v>
      </c>
      <c r="D157" s="58">
        <v>1</v>
      </c>
      <c r="E157" s="59"/>
    </row>
    <row r="158" spans="1:8" ht="15" x14ac:dyDescent="0.2">
      <c r="A158" s="40"/>
      <c r="B158" s="57" t="s">
        <v>84</v>
      </c>
      <c r="C158" s="58">
        <v>2</v>
      </c>
      <c r="D158" s="58"/>
      <c r="E158" s="59"/>
    </row>
    <row r="159" spans="1:8" ht="15" x14ac:dyDescent="0.2">
      <c r="A159" s="40"/>
      <c r="B159" s="57" t="s">
        <v>85</v>
      </c>
      <c r="C159" s="58">
        <v>3</v>
      </c>
      <c r="D159" s="58"/>
      <c r="E159" s="59"/>
    </row>
    <row r="160" spans="1:8" ht="15.75" thickBot="1" x14ac:dyDescent="0.25">
      <c r="A160" s="41"/>
      <c r="B160" s="68" t="s">
        <v>86</v>
      </c>
      <c r="C160" s="69"/>
      <c r="D160" s="69" t="b">
        <v>0</v>
      </c>
      <c r="E160" s="70"/>
      <c r="H160" s="36" t="s">
        <v>256</v>
      </c>
    </row>
    <row r="161" spans="1:6" ht="18.75" thickBot="1" x14ac:dyDescent="0.3">
      <c r="A161" s="48">
        <v>6</v>
      </c>
      <c r="B161" s="71">
        <v>14</v>
      </c>
      <c r="C161" s="50">
        <f>MAX(C163:C165)+MAX(C167:C169)+MAX(C171:C173)+C174+C175+MAX(C177:C179)+MAX(C180:C183)+MAX(C185:C187)</f>
        <v>14</v>
      </c>
      <c r="D161" s="51"/>
      <c r="E161" s="52">
        <f>E162+E166+E170+E175+E176+E180+E184</f>
        <v>0</v>
      </c>
    </row>
    <row r="162" spans="1:6" ht="18" x14ac:dyDescent="0.25">
      <c r="A162" s="164">
        <v>6.1</v>
      </c>
      <c r="B162" s="53"/>
      <c r="C162" s="54"/>
      <c r="D162" s="55"/>
      <c r="E162" s="43">
        <f>CHOOSE(D163,C162,C163,C164,C165)</f>
        <v>0</v>
      </c>
    </row>
    <row r="163" spans="1:6" ht="15" x14ac:dyDescent="0.2">
      <c r="A163" s="40"/>
      <c r="B163" s="57" t="s">
        <v>87</v>
      </c>
      <c r="C163" s="58">
        <v>0</v>
      </c>
      <c r="D163" s="58">
        <v>1</v>
      </c>
      <c r="E163" s="59"/>
    </row>
    <row r="164" spans="1:6" ht="15" x14ac:dyDescent="0.2">
      <c r="A164" s="56"/>
      <c r="B164" s="57" t="s">
        <v>88</v>
      </c>
      <c r="C164" s="58">
        <v>1</v>
      </c>
      <c r="E164" s="59"/>
    </row>
    <row r="165" spans="1:6" ht="15.75" thickBot="1" x14ac:dyDescent="0.25">
      <c r="A165" s="60"/>
      <c r="B165" s="61" t="s">
        <v>89</v>
      </c>
      <c r="C165" s="62">
        <v>2</v>
      </c>
      <c r="D165" s="62"/>
      <c r="E165" s="63"/>
    </row>
    <row r="166" spans="1:6" ht="18" x14ac:dyDescent="0.25">
      <c r="A166" s="164">
        <v>6.2</v>
      </c>
      <c r="B166" s="53"/>
      <c r="C166" s="54"/>
      <c r="D166" s="55"/>
      <c r="E166" s="43">
        <f>CHOOSE(D167,C166,C167,C168,C169)</f>
        <v>0</v>
      </c>
    </row>
    <row r="167" spans="1:6" ht="15" x14ac:dyDescent="0.2">
      <c r="A167" s="56"/>
      <c r="B167" s="57" t="s">
        <v>280</v>
      </c>
      <c r="C167" s="58">
        <v>2</v>
      </c>
      <c r="D167" s="58">
        <v>1</v>
      </c>
      <c r="E167" s="59"/>
    </row>
    <row r="168" spans="1:6" ht="15" x14ac:dyDescent="0.2">
      <c r="A168" s="56"/>
      <c r="B168" s="57" t="s">
        <v>90</v>
      </c>
      <c r="C168" s="58">
        <v>1</v>
      </c>
      <c r="D168" s="58"/>
      <c r="E168" s="59"/>
    </row>
    <row r="169" spans="1:6" ht="15.75" thickBot="1" x14ac:dyDescent="0.25">
      <c r="A169" s="41"/>
      <c r="B169" s="65" t="s">
        <v>91</v>
      </c>
      <c r="C169" s="66">
        <v>0</v>
      </c>
      <c r="D169" s="66"/>
      <c r="E169" s="46"/>
    </row>
    <row r="170" spans="1:6" ht="15" x14ac:dyDescent="0.2">
      <c r="A170" s="164">
        <v>6.3</v>
      </c>
      <c r="B170" s="64"/>
      <c r="C170" s="55"/>
      <c r="D170" s="55"/>
      <c r="E170" s="43">
        <f>CHOOSE(D171,C170,C171,C172,C173)</f>
        <v>0</v>
      </c>
    </row>
    <row r="171" spans="1:6" ht="15" x14ac:dyDescent="0.2">
      <c r="A171" s="56"/>
      <c r="B171" s="57" t="s">
        <v>319</v>
      </c>
      <c r="C171" s="58">
        <v>0</v>
      </c>
      <c r="D171" s="58">
        <v>1</v>
      </c>
      <c r="E171" s="59"/>
    </row>
    <row r="172" spans="1:6" ht="15" x14ac:dyDescent="0.2">
      <c r="A172" s="40"/>
      <c r="B172" s="57" t="s">
        <v>320</v>
      </c>
      <c r="C172" s="58">
        <v>1</v>
      </c>
      <c r="D172" s="58"/>
      <c r="E172" s="59"/>
    </row>
    <row r="173" spans="1:6" ht="15" x14ac:dyDescent="0.2">
      <c r="A173" s="40"/>
      <c r="B173" s="57" t="s">
        <v>318</v>
      </c>
      <c r="C173" s="58">
        <v>2</v>
      </c>
      <c r="D173" s="58"/>
      <c r="E173" s="59"/>
    </row>
    <row r="174" spans="1:6" ht="15" x14ac:dyDescent="0.2">
      <c r="A174" s="323"/>
      <c r="B174" s="327" t="s">
        <v>321</v>
      </c>
      <c r="C174" s="324">
        <v>0</v>
      </c>
      <c r="D174" s="328" t="str">
        <f>IF(ISBLANK('Section 6'!D7),"FALSE","TRUE")</f>
        <v>FALSE</v>
      </c>
      <c r="E174" s="325"/>
    </row>
    <row r="175" spans="1:6" ht="15.75" thickBot="1" x14ac:dyDescent="0.25">
      <c r="A175" s="40"/>
      <c r="B175" s="57" t="s">
        <v>346</v>
      </c>
      <c r="C175" s="58">
        <v>2</v>
      </c>
      <c r="D175" s="326" t="b">
        <v>0</v>
      </c>
      <c r="E175" s="59">
        <f>IF(D175=TRUE,C175,0)</f>
        <v>0</v>
      </c>
      <c r="F175" s="36" t="s">
        <v>345</v>
      </c>
    </row>
    <row r="176" spans="1:6" ht="15" x14ac:dyDescent="0.2">
      <c r="A176" s="164" t="s">
        <v>166</v>
      </c>
      <c r="B176" s="64"/>
      <c r="C176" s="55"/>
      <c r="D176" s="55"/>
      <c r="E176" s="43">
        <f>CHOOSE(D177,C176,C177,C178,C179)</f>
        <v>0</v>
      </c>
    </row>
    <row r="177" spans="1:8" ht="15" x14ac:dyDescent="0.2">
      <c r="A177" s="56"/>
      <c r="B177" s="57" t="s">
        <v>54</v>
      </c>
      <c r="C177" s="58">
        <v>1</v>
      </c>
      <c r="D177" s="58">
        <v>1</v>
      </c>
      <c r="E177" s="59"/>
    </row>
    <row r="178" spans="1:8" ht="15" x14ac:dyDescent="0.2">
      <c r="A178" s="40"/>
      <c r="B178" s="57" t="s">
        <v>280</v>
      </c>
      <c r="C178" s="58">
        <v>2</v>
      </c>
      <c r="D178" s="58"/>
      <c r="E178" s="59"/>
    </row>
    <row r="179" spans="1:8" ht="15.75" thickBot="1" x14ac:dyDescent="0.25">
      <c r="A179" s="60"/>
      <c r="B179" s="61" t="s">
        <v>92</v>
      </c>
      <c r="C179" s="62">
        <v>0.5</v>
      </c>
      <c r="D179" s="62"/>
      <c r="E179" s="63"/>
    </row>
    <row r="180" spans="1:8" ht="15" x14ac:dyDescent="0.2">
      <c r="A180" s="164" t="s">
        <v>167</v>
      </c>
      <c r="B180" s="64" t="s">
        <v>93</v>
      </c>
      <c r="C180" s="55">
        <v>0</v>
      </c>
      <c r="D180" s="55" t="b">
        <v>0</v>
      </c>
      <c r="E180" s="43">
        <f>IF(SUM(F180:F183)&gt;=G180,G180,SUM(F180:F183))</f>
        <v>0</v>
      </c>
      <c r="F180" s="36">
        <f>IF(D180=TRUE,C180,0)</f>
        <v>0</v>
      </c>
      <c r="G180" s="36">
        <v>2</v>
      </c>
      <c r="H180" s="36" t="s">
        <v>282</v>
      </c>
    </row>
    <row r="181" spans="1:8" ht="15" x14ac:dyDescent="0.2">
      <c r="A181" s="40"/>
      <c r="B181" s="57" t="s">
        <v>281</v>
      </c>
      <c r="C181" s="58">
        <v>0</v>
      </c>
      <c r="D181" s="58" t="b">
        <v>0</v>
      </c>
      <c r="E181" s="59"/>
      <c r="F181" s="36">
        <f>IF(D181=TRUE,C181,0)</f>
        <v>0</v>
      </c>
    </row>
    <row r="182" spans="1:8" ht="15" x14ac:dyDescent="0.2">
      <c r="A182" s="40"/>
      <c r="B182" s="57" t="s">
        <v>292</v>
      </c>
      <c r="C182" s="58">
        <v>2</v>
      </c>
      <c r="D182" s="58" t="b">
        <v>0</v>
      </c>
      <c r="E182" s="59"/>
      <c r="F182" s="36">
        <f>IF(D182=TRUE,C182,0)</f>
        <v>0</v>
      </c>
    </row>
    <row r="183" spans="1:8" ht="15.75" thickBot="1" x14ac:dyDescent="0.25">
      <c r="A183" s="41"/>
      <c r="B183" s="335" t="s">
        <v>385</v>
      </c>
      <c r="C183" s="66">
        <v>1</v>
      </c>
      <c r="D183" s="66" t="b">
        <v>0</v>
      </c>
      <c r="E183" s="59"/>
      <c r="F183" s="36">
        <f>IF(D183=TRUE,C183,0)</f>
        <v>0</v>
      </c>
    </row>
    <row r="184" spans="1:8" ht="15" x14ac:dyDescent="0.2">
      <c r="A184" s="164" t="s">
        <v>168</v>
      </c>
      <c r="B184" s="64"/>
      <c r="C184" s="55"/>
      <c r="D184" s="55"/>
      <c r="E184" s="43">
        <f>CHOOSE(D185,C184,C185,C186,C187)</f>
        <v>0</v>
      </c>
    </row>
    <row r="185" spans="1:8" ht="15" x14ac:dyDescent="0.2">
      <c r="A185" s="56"/>
      <c r="B185" s="57" t="s">
        <v>94</v>
      </c>
      <c r="C185" s="58">
        <v>0</v>
      </c>
      <c r="D185" s="58">
        <v>1</v>
      </c>
      <c r="E185" s="59"/>
    </row>
    <row r="186" spans="1:8" ht="15" x14ac:dyDescent="0.2">
      <c r="A186" s="40"/>
      <c r="B186" s="57" t="s">
        <v>95</v>
      </c>
      <c r="C186" s="58">
        <v>1</v>
      </c>
      <c r="D186" s="58"/>
      <c r="E186" s="59"/>
    </row>
    <row r="187" spans="1:8" ht="15" x14ac:dyDescent="0.2">
      <c r="A187" s="41"/>
      <c r="B187" s="65" t="s">
        <v>245</v>
      </c>
      <c r="C187" s="66">
        <v>2</v>
      </c>
      <c r="D187" s="66"/>
      <c r="E187" s="46"/>
    </row>
    <row r="188" spans="1:8" ht="18.75" thickBot="1" x14ac:dyDescent="0.3">
      <c r="A188" s="48">
        <v>7</v>
      </c>
      <c r="B188" s="71">
        <v>12</v>
      </c>
      <c r="C188" s="50">
        <f>MAX(C190:C193)+MAX(C195:C198)+SUM(C200:C203)+MAX(C205:C206)+MAX(C208:C210)+MAX(C212:C214)</f>
        <v>12</v>
      </c>
      <c r="D188" s="51"/>
      <c r="E188" s="52">
        <f>E189+E194+SUM(E200:E203)+E204+E207+E211</f>
        <v>0</v>
      </c>
    </row>
    <row r="189" spans="1:8" ht="15" x14ac:dyDescent="0.2">
      <c r="A189" s="164">
        <v>7.1</v>
      </c>
      <c r="B189" s="64"/>
      <c r="C189" s="55"/>
      <c r="D189" s="211" t="str">
        <f>IF(COUNTBLANK('Section 7'!D6:D7)=2,"not entered",AVERAGE('Section 7'!D6:D7))</f>
        <v>not entered</v>
      </c>
      <c r="E189" s="43">
        <f>IF(D199=FALSE,0,CHOOSE(D190,C189,C190,C191,C192,C193))</f>
        <v>0</v>
      </c>
      <c r="G189" s="88"/>
    </row>
    <row r="190" spans="1:8" ht="15" x14ac:dyDescent="0.2">
      <c r="A190" s="40"/>
      <c r="B190" s="57" t="s">
        <v>188</v>
      </c>
      <c r="C190" s="58">
        <v>2.5</v>
      </c>
      <c r="D190" s="58">
        <f>IF(D189="not entered",1,LOOKUP(D189,{0,400,500.1,600.1},{2,3,4,5}))</f>
        <v>1</v>
      </c>
      <c r="E190" s="59"/>
    </row>
    <row r="191" spans="1:8" ht="15" x14ac:dyDescent="0.2">
      <c r="A191" s="40"/>
      <c r="B191" s="57" t="s">
        <v>96</v>
      </c>
      <c r="C191" s="58">
        <v>2</v>
      </c>
      <c r="D191" s="58"/>
      <c r="E191" s="59"/>
    </row>
    <row r="192" spans="1:8" ht="15" x14ac:dyDescent="0.2">
      <c r="A192" s="40"/>
      <c r="B192" s="57" t="s">
        <v>147</v>
      </c>
      <c r="C192" s="58">
        <v>1.5</v>
      </c>
      <c r="D192" s="58"/>
      <c r="E192" s="59"/>
    </row>
    <row r="193" spans="1:13" ht="15.75" thickBot="1" x14ac:dyDescent="0.25">
      <c r="A193" s="40"/>
      <c r="B193" s="57" t="s">
        <v>189</v>
      </c>
      <c r="C193" s="58">
        <v>0.5</v>
      </c>
      <c r="D193" s="58"/>
      <c r="E193" s="59"/>
    </row>
    <row r="194" spans="1:13" ht="15" x14ac:dyDescent="0.2">
      <c r="A194" s="164" t="s">
        <v>110</v>
      </c>
      <c r="B194" s="64"/>
      <c r="C194" s="55"/>
      <c r="D194" s="211" t="str">
        <f>IF(COUNTBLANK('Section 7'!E6:E7)=2,"not entered",SUM('Section 7'!E6-'Section 7'!C6,'Section 7'!E7-'Section 7'!C7)/COUNTA('Section 7'!E6:E7))</f>
        <v>not entered</v>
      </c>
      <c r="E194" s="43">
        <f>IF(D199=FALSE,0,CHOOSE(D195,C194,C195,C196,C197,C198))</f>
        <v>0</v>
      </c>
      <c r="G194" s="88"/>
      <c r="I194" s="212" t="s">
        <v>115</v>
      </c>
      <c r="J194" s="213"/>
      <c r="K194" s="42"/>
      <c r="L194" s="214">
        <v>1</v>
      </c>
      <c r="M194" s="43"/>
    </row>
    <row r="195" spans="1:13" ht="15" x14ac:dyDescent="0.2">
      <c r="A195" s="40"/>
      <c r="B195" s="57" t="s">
        <v>99</v>
      </c>
      <c r="C195" s="58">
        <v>2.5</v>
      </c>
      <c r="D195" s="58">
        <f>IF(D194="not entered",1,LOOKUP(D194,{0,1000,1500.1,2000.1},{2,3,4,5}))</f>
        <v>1</v>
      </c>
      <c r="E195" s="59"/>
      <c r="I195" s="215"/>
      <c r="J195" s="216" t="s">
        <v>45</v>
      </c>
      <c r="K195" s="82"/>
      <c r="L195" s="217">
        <v>1</v>
      </c>
      <c r="M195" s="59"/>
    </row>
    <row r="196" spans="1:13" ht="15.75" thickBot="1" x14ac:dyDescent="0.25">
      <c r="A196" s="40"/>
      <c r="B196" s="57" t="s">
        <v>100</v>
      </c>
      <c r="C196" s="58">
        <v>2</v>
      </c>
      <c r="D196" s="58"/>
      <c r="E196" s="59"/>
      <c r="G196" s="36" t="s">
        <v>101</v>
      </c>
      <c r="I196" s="218"/>
      <c r="J196" s="219" t="s">
        <v>46</v>
      </c>
      <c r="K196" s="220"/>
      <c r="L196" s="66"/>
      <c r="M196" s="46"/>
    </row>
    <row r="197" spans="1:13" ht="15" x14ac:dyDescent="0.2">
      <c r="A197" s="40"/>
      <c r="B197" s="57" t="s">
        <v>148</v>
      </c>
      <c r="C197" s="58">
        <v>1</v>
      </c>
      <c r="D197" s="58"/>
      <c r="E197" s="59"/>
    </row>
    <row r="198" spans="1:13" ht="15" x14ac:dyDescent="0.2">
      <c r="A198" s="40"/>
      <c r="B198" s="57" t="s">
        <v>102</v>
      </c>
      <c r="C198" s="58">
        <v>0</v>
      </c>
      <c r="D198" s="58"/>
      <c r="E198" s="59"/>
    </row>
    <row r="199" spans="1:13" ht="15.75" thickBot="1" x14ac:dyDescent="0.25">
      <c r="A199" s="81"/>
      <c r="B199" s="68" t="s">
        <v>97</v>
      </c>
      <c r="C199" s="69">
        <f>MAX(C190:C193)+MAX(C195:C198)</f>
        <v>5</v>
      </c>
      <c r="D199" s="69" t="b">
        <v>0</v>
      </c>
      <c r="E199" s="70"/>
    </row>
    <row r="200" spans="1:13" ht="15" x14ac:dyDescent="0.2">
      <c r="A200" s="337" t="s">
        <v>250</v>
      </c>
      <c r="B200" s="39" t="s">
        <v>247</v>
      </c>
      <c r="C200" s="42">
        <v>0.5</v>
      </c>
      <c r="D200" s="55" t="b">
        <v>0</v>
      </c>
      <c r="E200" s="43">
        <f>IF(D200=TRUE,C200,0)</f>
        <v>0</v>
      </c>
    </row>
    <row r="201" spans="1:13" ht="15" x14ac:dyDescent="0.2">
      <c r="A201" s="338"/>
      <c r="B201" s="40" t="s">
        <v>248</v>
      </c>
      <c r="C201" s="82">
        <v>0.5</v>
      </c>
      <c r="D201" s="58" t="b">
        <v>0</v>
      </c>
      <c r="E201" s="59">
        <f>IF(D201=TRUE,C201,0)</f>
        <v>0</v>
      </c>
    </row>
    <row r="202" spans="1:13" ht="15" x14ac:dyDescent="0.2">
      <c r="A202" s="339"/>
      <c r="B202" s="40" t="s">
        <v>386</v>
      </c>
      <c r="C202" s="82">
        <v>0.25</v>
      </c>
      <c r="D202" s="58" t="b">
        <v>0</v>
      </c>
      <c r="E202" s="59">
        <f>IF(D202=TRUE,C202,0)</f>
        <v>0</v>
      </c>
    </row>
    <row r="203" spans="1:13" ht="15.75" thickBot="1" x14ac:dyDescent="0.25">
      <c r="A203" s="336"/>
      <c r="B203" s="41" t="s">
        <v>137</v>
      </c>
      <c r="C203" s="296">
        <v>0.25</v>
      </c>
      <c r="D203" s="66" t="b">
        <v>0</v>
      </c>
      <c r="E203" s="46">
        <f>IF(D203=TRUE,C203,0)</f>
        <v>0</v>
      </c>
      <c r="F203" s="35" t="s">
        <v>312</v>
      </c>
    </row>
    <row r="204" spans="1:13" ht="15" x14ac:dyDescent="0.2">
      <c r="A204" s="165" t="s">
        <v>31</v>
      </c>
      <c r="B204" s="57"/>
      <c r="C204" s="58"/>
      <c r="D204" s="58"/>
      <c r="E204" s="59">
        <f>CHOOSE(D205,C204,C205,C206)</f>
        <v>0</v>
      </c>
      <c r="I204" s="36" t="s">
        <v>388</v>
      </c>
    </row>
    <row r="205" spans="1:13" ht="15" x14ac:dyDescent="0.2">
      <c r="A205" s="56"/>
      <c r="B205" s="57" t="s">
        <v>45</v>
      </c>
      <c r="C205" s="58">
        <v>1</v>
      </c>
      <c r="D205" s="58">
        <v>1</v>
      </c>
      <c r="E205" s="59"/>
    </row>
    <row r="206" spans="1:13" ht="15.75" thickBot="1" x14ac:dyDescent="0.25">
      <c r="A206" s="40"/>
      <c r="B206" s="65" t="s">
        <v>46</v>
      </c>
      <c r="C206" s="58">
        <v>0</v>
      </c>
      <c r="D206" s="58"/>
      <c r="E206" s="59"/>
    </row>
    <row r="207" spans="1:13" ht="15" x14ac:dyDescent="0.2">
      <c r="A207" s="164" t="s">
        <v>33</v>
      </c>
      <c r="B207" s="64"/>
      <c r="C207" s="55"/>
      <c r="D207" s="55"/>
      <c r="E207" s="43">
        <f>IF(D205=3,0,CHOOSE(D208,C207,C208,C209,C210))</f>
        <v>0</v>
      </c>
    </row>
    <row r="208" spans="1:13" ht="15" x14ac:dyDescent="0.2">
      <c r="A208" s="84"/>
      <c r="B208" s="57" t="s">
        <v>289</v>
      </c>
      <c r="C208" s="58">
        <v>1.5</v>
      </c>
      <c r="D208" s="58">
        <v>1</v>
      </c>
      <c r="E208" s="59"/>
    </row>
    <row r="209" spans="1:5" ht="15" x14ac:dyDescent="0.2">
      <c r="A209" s="56"/>
      <c r="B209" s="57" t="s">
        <v>290</v>
      </c>
      <c r="C209" s="58">
        <v>1</v>
      </c>
      <c r="E209" s="59"/>
    </row>
    <row r="210" spans="1:5" ht="15.75" thickBot="1" x14ac:dyDescent="0.25">
      <c r="A210" s="40"/>
      <c r="B210" s="65" t="s">
        <v>291</v>
      </c>
      <c r="C210" s="58">
        <v>0</v>
      </c>
      <c r="D210" s="58"/>
      <c r="E210" s="59"/>
    </row>
    <row r="211" spans="1:5" ht="15" x14ac:dyDescent="0.2">
      <c r="A211" s="164">
        <v>7.4</v>
      </c>
      <c r="B211" s="39"/>
      <c r="C211" s="55"/>
      <c r="D211" s="55"/>
      <c r="E211" s="43">
        <f>IF(D215=FALSE,0,CHOOSE(D212,C211,C212,C213,C214))</f>
        <v>0</v>
      </c>
    </row>
    <row r="212" spans="1:5" ht="15" x14ac:dyDescent="0.2">
      <c r="A212" s="56"/>
      <c r="B212" s="40" t="s">
        <v>64</v>
      </c>
      <c r="C212" s="58">
        <v>0</v>
      </c>
      <c r="D212" s="58">
        <v>1</v>
      </c>
      <c r="E212" s="59"/>
    </row>
    <row r="213" spans="1:5" ht="15" x14ac:dyDescent="0.2">
      <c r="A213" s="40"/>
      <c r="B213" s="40" t="s">
        <v>204</v>
      </c>
      <c r="C213" s="58">
        <v>3</v>
      </c>
      <c r="D213" s="58"/>
      <c r="E213" s="59"/>
    </row>
    <row r="214" spans="1:5" ht="15" x14ac:dyDescent="0.2">
      <c r="A214" s="40"/>
      <c r="B214" s="40" t="s">
        <v>205</v>
      </c>
      <c r="C214" s="58">
        <v>1</v>
      </c>
      <c r="D214" s="58"/>
      <c r="E214" s="59"/>
    </row>
    <row r="215" spans="1:5" ht="15.75" thickBot="1" x14ac:dyDescent="0.25">
      <c r="A215" s="41"/>
      <c r="B215" s="81" t="s">
        <v>105</v>
      </c>
      <c r="C215" s="69">
        <f>MAX(C212:C214)</f>
        <v>3</v>
      </c>
      <c r="D215" s="69" t="b">
        <v>0</v>
      </c>
      <c r="E215" s="70"/>
    </row>
    <row r="216" spans="1:5" ht="18.75" thickBot="1" x14ac:dyDescent="0.3">
      <c r="A216" s="48">
        <v>8</v>
      </c>
      <c r="B216" s="48">
        <v>6</v>
      </c>
      <c r="C216" s="240">
        <f>SUM(C217:C236)</f>
        <v>6</v>
      </c>
      <c r="D216" s="51"/>
      <c r="E216" s="254">
        <f>SUM(E217:E236)</f>
        <v>0</v>
      </c>
    </row>
    <row r="217" spans="1:5" ht="15" x14ac:dyDescent="0.2">
      <c r="A217" s="164" t="s">
        <v>199</v>
      </c>
      <c r="B217" s="39"/>
      <c r="C217" s="168">
        <f>$B$216/COUNTA($A$217:$A$236)</f>
        <v>0.42857142857142855</v>
      </c>
      <c r="D217" s="359" t="str">
        <f>IF(ISBLANK('Section 8'!F4),"",'Section 8'!F4)</f>
        <v/>
      </c>
      <c r="E217" s="295">
        <f>IF(ISBLANK('Section 8'!F4),0,'Choice Score'!C217)</f>
        <v>0</v>
      </c>
    </row>
    <row r="218" spans="1:5" ht="15" x14ac:dyDescent="0.2">
      <c r="A218" s="165" t="s">
        <v>200</v>
      </c>
      <c r="B218" s="40"/>
      <c r="C218" s="168">
        <f t="shared" ref="C218:C236" si="1">$B$216/COUNTA($A$217:$A$236)</f>
        <v>0.42857142857142855</v>
      </c>
      <c r="D218" s="360" t="str">
        <f>IF(ISBLANK('Section 8'!F5),"",'Section 8'!F5)</f>
        <v/>
      </c>
      <c r="E218" s="259">
        <f>IF(ISBLANK('Section 8'!F5),0,'Choice Score'!C218)</f>
        <v>0</v>
      </c>
    </row>
    <row r="219" spans="1:5" ht="15" x14ac:dyDescent="0.2">
      <c r="A219" s="165" t="s">
        <v>165</v>
      </c>
      <c r="B219" s="40"/>
      <c r="C219" s="168">
        <f t="shared" si="1"/>
        <v>0.42857142857142855</v>
      </c>
      <c r="D219" s="262" t="str">
        <f>IF(ISBLANK('Section 8'!F6),"",'Section 8'!F6)</f>
        <v/>
      </c>
      <c r="E219" s="259">
        <f>IF(ISBLANK('Section 8'!F6),0,'Choice Score'!C219)</f>
        <v>0</v>
      </c>
    </row>
    <row r="220" spans="1:5" ht="15" x14ac:dyDescent="0.2">
      <c r="A220" s="165" t="s">
        <v>160</v>
      </c>
      <c r="B220" s="40"/>
      <c r="C220" s="168">
        <f t="shared" si="1"/>
        <v>0.42857142857142855</v>
      </c>
      <c r="D220" s="168" t="str">
        <f>IF(ISBLANK('Section 8'!F7),"",'Section 8'!F7)</f>
        <v/>
      </c>
      <c r="E220" s="259">
        <f>IF(ISBLANK('Section 8'!F7),0,'Choice Score'!C220)</f>
        <v>0</v>
      </c>
    </row>
    <row r="221" spans="1:5" ht="15" x14ac:dyDescent="0.2">
      <c r="A221" s="165" t="s">
        <v>161</v>
      </c>
      <c r="B221" s="40"/>
      <c r="C221" s="168">
        <f t="shared" si="1"/>
        <v>0.42857142857142855</v>
      </c>
      <c r="D221" s="168" t="str">
        <f>IF(ISBLANK('Section 8'!F8),"",'Section 8'!F8)</f>
        <v/>
      </c>
      <c r="E221" s="259">
        <f>IF(ISBLANK('Section 8'!F8),0,'Choice Score'!C221)</f>
        <v>0</v>
      </c>
    </row>
    <row r="222" spans="1:5" ht="15" x14ac:dyDescent="0.2">
      <c r="A222" s="165" t="s">
        <v>162</v>
      </c>
      <c r="B222" s="40"/>
      <c r="C222" s="168">
        <f t="shared" si="1"/>
        <v>0.42857142857142855</v>
      </c>
      <c r="D222" s="361" t="str">
        <f>IF(ISBLANK('Section 8'!F9),"",'Section 8'!F9)</f>
        <v/>
      </c>
      <c r="E222" s="259">
        <f>IF(ISBLANK('Section 8'!F9),0,'Choice Score'!C222)</f>
        <v>0</v>
      </c>
    </row>
    <row r="223" spans="1:5" ht="15" x14ac:dyDescent="0.2">
      <c r="A223" s="165" t="s">
        <v>163</v>
      </c>
      <c r="B223" s="40"/>
      <c r="C223" s="168">
        <f t="shared" si="1"/>
        <v>0.42857142857142855</v>
      </c>
      <c r="D223" s="262" t="str">
        <f>IF(ISBLANK('Section 8'!F10),"",'Section 8'!F10)</f>
        <v/>
      </c>
      <c r="E223" s="259">
        <f>IF(ISBLANK('Section 8'!F10),0,'Choice Score'!C223)</f>
        <v>0</v>
      </c>
    </row>
    <row r="224" spans="1:5" ht="15" x14ac:dyDescent="0.2">
      <c r="A224" s="165" t="s">
        <v>164</v>
      </c>
      <c r="B224" s="40"/>
      <c r="C224" s="168">
        <f t="shared" si="1"/>
        <v>0.42857142857142855</v>
      </c>
      <c r="D224" s="361" t="str">
        <f>IF(ISBLANK('Section 8'!F11),"",'Section 8'!F11)</f>
        <v/>
      </c>
      <c r="E224" s="259">
        <f>IF(ISBLANK('Section 8'!F11),0,'Choice Score'!C224)</f>
        <v>0</v>
      </c>
    </row>
    <row r="225" spans="1:5" ht="15" x14ac:dyDescent="0.2">
      <c r="A225" s="165" t="s">
        <v>159</v>
      </c>
      <c r="B225" s="40"/>
      <c r="C225" s="168">
        <f t="shared" si="1"/>
        <v>0.42857142857142855</v>
      </c>
      <c r="D225" s="358" t="str">
        <f>IF(ISBLANK('Section 8'!F12),"",'Section 8'!F12)</f>
        <v/>
      </c>
      <c r="E225" s="259">
        <f>IF(ISBLANK('Section 8'!F12),0,'Choice Score'!C225)</f>
        <v>0</v>
      </c>
    </row>
    <row r="226" spans="1:5" ht="15.75" thickBot="1" x14ac:dyDescent="0.25">
      <c r="A226" s="41">
        <v>8.9</v>
      </c>
      <c r="B226" s="41"/>
      <c r="C226" s="168">
        <f t="shared" si="1"/>
        <v>0.42857142857142855</v>
      </c>
      <c r="D226" s="360" t="str">
        <f>IF(ISBLANK('Section 8'!F13),"",'Section 8'!F13)</f>
        <v/>
      </c>
      <c r="E226" s="259">
        <f>IF(ISBLANK('Section 8'!F13),0,'Choice Score'!C226)</f>
        <v>0</v>
      </c>
    </row>
    <row r="227" spans="1:5" ht="15" x14ac:dyDescent="0.2">
      <c r="A227" s="292" t="s">
        <v>298</v>
      </c>
      <c r="B227" s="294"/>
      <c r="C227" s="369">
        <f t="shared" si="1"/>
        <v>0.42857142857142855</v>
      </c>
      <c r="D227" s="55"/>
      <c r="E227" s="295">
        <f>IF(D228=1,0,'Choice Score'!C227)</f>
        <v>0</v>
      </c>
    </row>
    <row r="228" spans="1:5" ht="15" x14ac:dyDescent="0.2">
      <c r="A228" s="84"/>
      <c r="B228" s="47" t="s">
        <v>303</v>
      </c>
      <c r="C228" s="370"/>
      <c r="D228" s="58">
        <v>1</v>
      </c>
      <c r="E228" s="259"/>
    </row>
    <row r="229" spans="1:5" ht="15" x14ac:dyDescent="0.2">
      <c r="A229" s="56"/>
      <c r="B229" s="47" t="s">
        <v>299</v>
      </c>
      <c r="C229" s="370"/>
      <c r="D229" s="58"/>
      <c r="E229" s="259"/>
    </row>
    <row r="230" spans="1:5" ht="15.75" thickBot="1" x14ac:dyDescent="0.25">
      <c r="A230" s="40"/>
      <c r="B230" s="45" t="s">
        <v>300</v>
      </c>
      <c r="C230" s="370"/>
      <c r="D230" s="58"/>
      <c r="E230" s="259"/>
    </row>
    <row r="231" spans="1:5" ht="15" x14ac:dyDescent="0.2">
      <c r="A231" s="292" t="s">
        <v>301</v>
      </c>
      <c r="B231" s="294"/>
      <c r="C231" s="369">
        <f t="shared" si="1"/>
        <v>0.42857142857142855</v>
      </c>
      <c r="D231" s="55"/>
      <c r="E231" s="295">
        <f>IF(D232=1,0,'Choice Score'!C231)</f>
        <v>0</v>
      </c>
    </row>
    <row r="232" spans="1:5" ht="15" x14ac:dyDescent="0.2">
      <c r="A232" s="84"/>
      <c r="B232" s="47" t="s">
        <v>304</v>
      </c>
      <c r="C232" s="370"/>
      <c r="D232" s="58">
        <v>1</v>
      </c>
      <c r="E232" s="59"/>
    </row>
    <row r="233" spans="1:5" ht="15" x14ac:dyDescent="0.2">
      <c r="A233" s="56"/>
      <c r="B233" s="47" t="s">
        <v>302</v>
      </c>
      <c r="C233" s="370"/>
      <c r="D233" s="58"/>
      <c r="E233" s="59"/>
    </row>
    <row r="234" spans="1:5" ht="15.75" thickBot="1" x14ac:dyDescent="0.25">
      <c r="A234" s="40"/>
      <c r="B234" s="45" t="s">
        <v>305</v>
      </c>
      <c r="C234" s="370"/>
      <c r="D234" s="58"/>
      <c r="E234" s="59"/>
    </row>
    <row r="235" spans="1:5" ht="15.75" thickBot="1" x14ac:dyDescent="0.25">
      <c r="A235" s="308">
        <v>8.1199999999999992</v>
      </c>
      <c r="B235" s="371"/>
      <c r="C235" s="372">
        <f t="shared" si="1"/>
        <v>0.42857142857142855</v>
      </c>
      <c r="D235" s="51"/>
      <c r="E235" s="355">
        <f>IF(ISBLANK('Section 8'!F16),0,'Choice Score'!C235)</f>
        <v>0</v>
      </c>
    </row>
    <row r="236" spans="1:5" ht="15.75" thickBot="1" x14ac:dyDescent="0.25">
      <c r="A236" s="308">
        <v>8.1300000000000008</v>
      </c>
      <c r="B236" s="308"/>
      <c r="C236" s="372">
        <f t="shared" si="1"/>
        <v>0.42857142857142855</v>
      </c>
      <c r="D236" s="51"/>
      <c r="E236" s="355">
        <f>IF(ISBLANK('Section 8'!F17),0,'Choice Score'!C236)</f>
        <v>0</v>
      </c>
    </row>
    <row r="237" spans="1:5" ht="15" x14ac:dyDescent="0.2">
      <c r="A237" s="293"/>
      <c r="B237" s="294"/>
      <c r="C237" s="55"/>
      <c r="D237" s="55"/>
      <c r="E237" s="55"/>
    </row>
    <row r="238" spans="1:5" ht="23.25" x14ac:dyDescent="0.35">
      <c r="B238" s="234" t="s">
        <v>106</v>
      </c>
      <c r="C238" s="256">
        <f>C8+C25+C44+C79+C119+C161+C188+C216</f>
        <v>100</v>
      </c>
      <c r="E238" s="256">
        <f>E8+E25+E44+E79+E119+E161+E188+E216</f>
        <v>0</v>
      </c>
    </row>
  </sheetData>
  <mergeCells count="2">
    <mergeCell ref="C4:E4"/>
    <mergeCell ref="C3:D3"/>
  </mergeCells>
  <pageMargins left="0.5" right="0.5" top="0.47" bottom="0.37" header="0.39" footer="0.27"/>
  <pageSetup scale="59" fitToWidth="2" fitToHeight="3" orientation="portrait" r:id="rId1"/>
  <headerFooter alignWithMargins="0"/>
  <ignoredErrors>
    <ignoredError sqref="A219:A224" numberStoredAsText="1"/>
    <ignoredError sqref="C96" formulaRange="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C45E-9079-47DA-9A00-AF6120BE4F3A}">
  <sheetPr codeName="Sheet12">
    <pageSetUpPr fitToPage="1"/>
  </sheetPr>
  <dimension ref="A1:K36"/>
  <sheetViews>
    <sheetView zoomScaleNormal="100" workbookViewId="0">
      <pane ySplit="2" topLeftCell="A18" activePane="bottomLeft" state="frozen"/>
      <selection activeCell="C216" sqref="C216"/>
      <selection pane="bottomLeft" activeCell="C216" sqref="C216"/>
    </sheetView>
  </sheetViews>
  <sheetFormatPr defaultRowHeight="12.75" x14ac:dyDescent="0.2"/>
  <cols>
    <col min="2" max="2" width="79.7109375" customWidth="1"/>
    <col min="3" max="3" width="21" customWidth="1"/>
    <col min="4" max="4" width="17.28515625" customWidth="1"/>
    <col min="5" max="5" width="15.85546875" customWidth="1"/>
    <col min="6" max="6" width="16.5703125" customWidth="1"/>
    <col min="7" max="7" width="16.42578125" customWidth="1"/>
    <col min="8" max="8" width="19.28515625" customWidth="1"/>
  </cols>
  <sheetData>
    <row r="1" spans="1:11" ht="13.5" thickBot="1" x14ac:dyDescent="0.25">
      <c r="A1" s="486" t="s">
        <v>153</v>
      </c>
      <c r="B1" s="486"/>
    </row>
    <row r="2" spans="1:11" s="30" customFormat="1" ht="13.5" thickBot="1" x14ac:dyDescent="0.25">
      <c r="A2" s="169" t="s">
        <v>107</v>
      </c>
      <c r="B2" s="189" t="s">
        <v>151</v>
      </c>
      <c r="C2" s="190" t="s">
        <v>152</v>
      </c>
      <c r="D2" s="34">
        <v>1</v>
      </c>
      <c r="E2" s="34">
        <v>2</v>
      </c>
      <c r="F2" s="34">
        <v>3</v>
      </c>
      <c r="G2" s="34">
        <v>4</v>
      </c>
      <c r="H2" s="34">
        <v>5</v>
      </c>
    </row>
    <row r="3" spans="1:11" s="31" customFormat="1" x14ac:dyDescent="0.2">
      <c r="A3" s="170">
        <v>1.1000000000000001</v>
      </c>
      <c r="B3" s="171" t="s">
        <v>108</v>
      </c>
      <c r="C3" s="172" t="str">
        <f>IF(ISBLANK(Main!D13),"not entered",Main!D13)</f>
        <v>not entered</v>
      </c>
    </row>
    <row r="4" spans="1:11" s="32" customFormat="1" x14ac:dyDescent="0.2">
      <c r="A4" s="173">
        <v>1.2</v>
      </c>
      <c r="B4" s="174" t="s">
        <v>109</v>
      </c>
      <c r="C4" s="245" t="str">
        <f>IF(ISBLANK(Main!E19),"not entered",Main!E19)</f>
        <v>not entered</v>
      </c>
    </row>
    <row r="5" spans="1:11" s="33" customFormat="1" x14ac:dyDescent="0.2">
      <c r="A5" s="173" t="s">
        <v>110</v>
      </c>
      <c r="B5" s="176" t="s">
        <v>111</v>
      </c>
      <c r="C5" s="177" t="str">
        <f>IF(COUNTBLANK('Section 7'!C6:C7)=2,"not entered",AVERAGE('Section 7'!C6:C7))</f>
        <v>not entered</v>
      </c>
      <c r="D5" s="32"/>
      <c r="E5" s="32"/>
      <c r="F5" s="32"/>
      <c r="G5" s="32"/>
      <c r="H5" s="32"/>
    </row>
    <row r="6" spans="1:11" s="33" customFormat="1" x14ac:dyDescent="0.2">
      <c r="A6" s="173" t="s">
        <v>112</v>
      </c>
      <c r="B6" s="176" t="s">
        <v>113</v>
      </c>
      <c r="C6" s="177" t="str">
        <f>IF(COUNTBLANK('Section 7'!D6:D7)=2,"not entered",AVERAGE('Section 7'!D6:D7))</f>
        <v>not entered</v>
      </c>
      <c r="D6" s="32"/>
      <c r="E6" s="32"/>
      <c r="F6" s="32"/>
      <c r="G6" s="32"/>
      <c r="H6" s="32"/>
    </row>
    <row r="7" spans="1:11" s="33" customFormat="1" x14ac:dyDescent="0.2">
      <c r="A7" s="173" t="s">
        <v>98</v>
      </c>
      <c r="B7" s="176" t="s">
        <v>114</v>
      </c>
      <c r="C7" s="178" t="e">
        <f>AVERAGE(('Section 7'!E6-'Section 7'!C6)/'Section 7'!C6,('Section 7'!E7-'Section 7'!C7)/'Section 7'!C7)</f>
        <v>#DIV/0!</v>
      </c>
      <c r="D7" s="32"/>
      <c r="E7" s="32"/>
      <c r="F7" s="32"/>
      <c r="G7" s="32"/>
      <c r="H7" s="32"/>
    </row>
    <row r="8" spans="1:11" s="33" customFormat="1" x14ac:dyDescent="0.2">
      <c r="A8" s="173" t="s">
        <v>115</v>
      </c>
      <c r="B8" s="174" t="s">
        <v>116</v>
      </c>
      <c r="C8" s="178" t="str">
        <f>IF(E8,E8/(E8+IF(F8&gt;0,F8,0)),IF(D8=2,"not entered",0))</f>
        <v>not entered</v>
      </c>
      <c r="D8" s="191">
        <f>COUNTIF('Choice Score'!L194:L195,"1")</f>
        <v>2</v>
      </c>
      <c r="E8" s="192">
        <f>COUNTIF('Choice Score'!L194:L195,"2")</f>
        <v>0</v>
      </c>
      <c r="F8" s="192">
        <f>COUNTIF('Choice Score'!L194:L195,"3")</f>
        <v>0</v>
      </c>
      <c r="G8" s="32"/>
      <c r="H8" s="32"/>
    </row>
    <row r="9" spans="1:11" s="33" customFormat="1" ht="25.5" x14ac:dyDescent="0.2">
      <c r="A9" s="173" t="s">
        <v>199</v>
      </c>
      <c r="B9" s="257" t="s">
        <v>201</v>
      </c>
      <c r="C9" s="179" t="str">
        <f>IF('Section 8'!F4="","not entered",'Section 8'!F4)</f>
        <v>not entered</v>
      </c>
      <c r="D9" s="236"/>
      <c r="E9" s="236"/>
      <c r="F9" s="236"/>
      <c r="G9" s="236"/>
      <c r="H9" s="32"/>
    </row>
    <row r="10" spans="1:11" s="33" customFormat="1" ht="25.5" x14ac:dyDescent="0.2">
      <c r="A10" s="173" t="s">
        <v>200</v>
      </c>
      <c r="B10" s="257" t="s">
        <v>203</v>
      </c>
      <c r="C10" s="179" t="str">
        <f>IF('Section 8'!F5="","not entered",'Section 8'!F5)</f>
        <v>not entered</v>
      </c>
      <c r="D10" s="236"/>
      <c r="E10" s="236"/>
      <c r="F10" s="236"/>
      <c r="G10" s="236"/>
      <c r="H10" s="32"/>
    </row>
    <row r="11" spans="1:11" s="33" customFormat="1" x14ac:dyDescent="0.2">
      <c r="A11" s="173">
        <v>8.1999999999999993</v>
      </c>
      <c r="B11" s="257" t="s">
        <v>202</v>
      </c>
      <c r="C11" s="180" t="str">
        <f>IF('Section 8'!F6="","not entered",'Section 8'!F6)</f>
        <v>not entered</v>
      </c>
      <c r="D11" s="236"/>
      <c r="E11" s="236"/>
      <c r="F11" s="236"/>
      <c r="G11" s="236"/>
      <c r="H11" s="32"/>
    </row>
    <row r="12" spans="1:11" s="33" customFormat="1" ht="25.5" x14ac:dyDescent="0.2">
      <c r="A12" s="173">
        <v>8.3000000000000007</v>
      </c>
      <c r="B12" s="302" t="s">
        <v>310</v>
      </c>
      <c r="C12" s="181" t="str">
        <f>IF('Section 8'!F7="","not entered",'Section 8'!F7/$C$4*100000)</f>
        <v>not entered</v>
      </c>
      <c r="D12" s="236"/>
      <c r="E12" s="236"/>
      <c r="F12" s="236"/>
      <c r="G12" s="236"/>
      <c r="H12" s="32"/>
    </row>
    <row r="13" spans="1:11" s="33" customFormat="1" x14ac:dyDescent="0.2">
      <c r="A13" s="173">
        <v>7.4</v>
      </c>
      <c r="B13" s="174" t="s">
        <v>252</v>
      </c>
      <c r="C13" s="175">
        <f>'Choice Score'!D212</f>
        <v>1</v>
      </c>
      <c r="D13" s="237" t="s">
        <v>117</v>
      </c>
      <c r="E13" s="237" t="s">
        <v>64</v>
      </c>
      <c r="F13" s="237" t="s">
        <v>103</v>
      </c>
      <c r="G13" s="237" t="s">
        <v>104</v>
      </c>
      <c r="H13" s="193"/>
      <c r="I13" s="37"/>
      <c r="J13" s="37"/>
      <c r="K13" s="37"/>
    </row>
    <row r="14" spans="1:11" s="33" customFormat="1" x14ac:dyDescent="0.2">
      <c r="A14" s="173">
        <v>2.2000000000000002</v>
      </c>
      <c r="B14" s="302" t="s">
        <v>287</v>
      </c>
      <c r="C14" s="175" t="str">
        <f>IF(COUNTIF('Choice Score'!D32:D33,TRUE)=0,"0","1")</f>
        <v>0</v>
      </c>
      <c r="D14" s="290" t="s">
        <v>295</v>
      </c>
      <c r="E14" s="289" t="s">
        <v>296</v>
      </c>
      <c r="F14" s="237"/>
      <c r="G14" s="237"/>
      <c r="H14" s="284"/>
      <c r="I14" s="285"/>
      <c r="J14" s="285"/>
      <c r="K14" s="37"/>
    </row>
    <row r="15" spans="1:11" s="33" customFormat="1" x14ac:dyDescent="0.2">
      <c r="A15" s="173">
        <v>8.4</v>
      </c>
      <c r="B15" s="174" t="s">
        <v>118</v>
      </c>
      <c r="C15" s="181" t="str">
        <f>IF('Section 8'!F8="","not entered",'Section 8'!F8/$C$4*100000)</f>
        <v>not entered</v>
      </c>
      <c r="D15" s="237"/>
      <c r="E15" s="237"/>
      <c r="F15" s="237"/>
      <c r="G15" s="237"/>
      <c r="H15" s="193"/>
      <c r="I15" s="37"/>
      <c r="J15" s="37"/>
      <c r="K15" s="37"/>
    </row>
    <row r="16" spans="1:11" s="33" customFormat="1" x14ac:dyDescent="0.2">
      <c r="A16" s="173">
        <v>8.5</v>
      </c>
      <c r="B16" s="174" t="s">
        <v>119</v>
      </c>
      <c r="C16" s="181" t="str">
        <f>IF('Section 8'!F9="","not entered",'Section 8'!F9/$C$4*100000)</f>
        <v>not entered</v>
      </c>
      <c r="D16" s="237"/>
      <c r="E16" s="237"/>
      <c r="F16" s="237"/>
      <c r="G16" s="237"/>
      <c r="H16" s="193"/>
      <c r="I16" s="37"/>
      <c r="J16" s="37"/>
      <c r="K16" s="37"/>
    </row>
    <row r="17" spans="1:11" s="33" customFormat="1" x14ac:dyDescent="0.2">
      <c r="A17" s="173">
        <v>3.4</v>
      </c>
      <c r="B17" s="174" t="s">
        <v>22</v>
      </c>
      <c r="C17" s="175">
        <f>'Choice Score'!D59</f>
        <v>1</v>
      </c>
      <c r="D17" s="237" t="s">
        <v>117</v>
      </c>
      <c r="E17" s="238" t="str">
        <f>'Choice Score'!B59</f>
        <v>&lt; 60%</v>
      </c>
      <c r="F17" s="238" t="str">
        <f>'Choice Score'!B60</f>
        <v>60% to 90%</v>
      </c>
      <c r="G17" s="238" t="str">
        <f>'Choice Score'!B61</f>
        <v xml:space="preserve">&gt; 90% </v>
      </c>
      <c r="H17" s="193"/>
      <c r="I17" s="37"/>
      <c r="J17" s="37"/>
      <c r="K17" s="37"/>
    </row>
    <row r="18" spans="1:11" s="33" customFormat="1" ht="25.5" x14ac:dyDescent="0.2">
      <c r="A18" s="173">
        <v>3.5</v>
      </c>
      <c r="B18" s="312" t="s">
        <v>317</v>
      </c>
      <c r="C18" s="175">
        <f>'Choice Score'!D63</f>
        <v>1</v>
      </c>
      <c r="D18" s="237" t="s">
        <v>117</v>
      </c>
      <c r="E18" s="238" t="str">
        <f>'Choice Score'!B63</f>
        <v>None</v>
      </c>
      <c r="F18" s="238" t="str">
        <f>'Choice Score'!B64</f>
        <v>&lt; 8 hr</v>
      </c>
      <c r="G18" s="238" t="str">
        <f>'Choice Score'!B65</f>
        <v>&gt; 8 hr</v>
      </c>
      <c r="H18" s="193"/>
      <c r="I18" s="37"/>
      <c r="J18" s="37"/>
      <c r="K18" s="37"/>
    </row>
    <row r="19" spans="1:11" s="33" customFormat="1" x14ac:dyDescent="0.2">
      <c r="A19" s="173">
        <v>8.6</v>
      </c>
      <c r="B19" s="174" t="s">
        <v>149</v>
      </c>
      <c r="C19" s="181" t="str">
        <f>IF('Section 8'!F10="","not entered",'Section 8'!F10)</f>
        <v>not entered</v>
      </c>
      <c r="D19" s="237"/>
      <c r="E19" s="278"/>
      <c r="F19" s="278"/>
      <c r="G19" s="278"/>
      <c r="H19" s="193"/>
      <c r="I19" s="37"/>
      <c r="J19" s="37"/>
      <c r="K19" s="37"/>
    </row>
    <row r="20" spans="1:11" s="33" customFormat="1" x14ac:dyDescent="0.2">
      <c r="A20" s="173">
        <v>8.11</v>
      </c>
      <c r="B20" s="312" t="s">
        <v>397</v>
      </c>
      <c r="C20" s="362" t="str">
        <f>IF('Section 8'!F16="","not entered",'Section 8'!F16)</f>
        <v>not entered</v>
      </c>
      <c r="D20" s="237"/>
      <c r="E20" s="278"/>
      <c r="F20" s="278"/>
      <c r="G20" s="278"/>
      <c r="H20" s="193"/>
      <c r="I20" s="37"/>
      <c r="J20" s="37"/>
      <c r="K20" s="37"/>
    </row>
    <row r="21" spans="1:11" s="33" customFormat="1" x14ac:dyDescent="0.2">
      <c r="A21" s="173">
        <v>8.1199999999999992</v>
      </c>
      <c r="B21" s="312" t="s">
        <v>398</v>
      </c>
      <c r="C21" s="362" t="str">
        <f>IF('Section 8'!F17="","not entered",'Section 8'!F17)</f>
        <v>not entered</v>
      </c>
      <c r="D21" s="237"/>
      <c r="E21" s="278"/>
      <c r="F21" s="278"/>
      <c r="G21" s="278"/>
      <c r="H21" s="193"/>
      <c r="I21" s="37"/>
      <c r="J21" s="37"/>
      <c r="K21" s="37"/>
    </row>
    <row r="22" spans="1:11" s="33" customFormat="1" x14ac:dyDescent="0.2">
      <c r="A22" s="173">
        <v>4.0999999999999996</v>
      </c>
      <c r="B22" s="174" t="s">
        <v>23</v>
      </c>
      <c r="C22" s="175">
        <f>'Choice Score'!D81</f>
        <v>1</v>
      </c>
      <c r="D22" s="237" t="s">
        <v>117</v>
      </c>
      <c r="E22" s="238" t="str">
        <f>'Choice Score'!B81</f>
        <v>&lt; 60%</v>
      </c>
      <c r="F22" s="238" t="str">
        <f>'Choice Score'!B82</f>
        <v>60% to 90%</v>
      </c>
      <c r="G22" s="238" t="str">
        <f>'Choice Score'!B83</f>
        <v xml:space="preserve">&gt; 90% </v>
      </c>
      <c r="H22" s="193"/>
      <c r="I22" s="37"/>
      <c r="J22" s="37"/>
      <c r="K22" s="37"/>
    </row>
    <row r="23" spans="1:11" s="33" customFormat="1" ht="25.5" x14ac:dyDescent="0.2">
      <c r="A23" s="182">
        <v>8.6999999999999993</v>
      </c>
      <c r="B23" s="183" t="s">
        <v>120</v>
      </c>
      <c r="C23" s="181" t="str">
        <f>IF('Section 8'!F11="","not entered",'Section 8'!F11/$C$4*100000)</f>
        <v>not entered</v>
      </c>
      <c r="D23" s="237"/>
      <c r="E23" s="237"/>
      <c r="F23" s="237"/>
      <c r="G23" s="237"/>
      <c r="H23" s="193"/>
      <c r="I23" s="37"/>
      <c r="J23" s="37"/>
      <c r="K23" s="37"/>
    </row>
    <row r="24" spans="1:11" s="33" customFormat="1" ht="25.5" x14ac:dyDescent="0.2">
      <c r="A24" s="241">
        <v>5.8</v>
      </c>
      <c r="B24" s="263" t="s">
        <v>242</v>
      </c>
      <c r="C24" s="175">
        <f>'Choice Score'!D154</f>
        <v>1</v>
      </c>
      <c r="D24" s="237" t="s">
        <v>117</v>
      </c>
      <c r="E24" s="236" t="s">
        <v>45</v>
      </c>
      <c r="F24" s="236" t="s">
        <v>46</v>
      </c>
      <c r="G24" s="238"/>
      <c r="H24" s="193"/>
      <c r="I24" s="37"/>
      <c r="J24" s="37"/>
      <c r="K24" s="37"/>
    </row>
    <row r="25" spans="1:11" s="33" customFormat="1" ht="25.5" x14ac:dyDescent="0.2">
      <c r="A25" s="173" t="s">
        <v>169</v>
      </c>
      <c r="B25" s="184" t="s">
        <v>157</v>
      </c>
      <c r="C25" s="175">
        <f>'Choice Score'!D122</f>
        <v>1</v>
      </c>
      <c r="D25" s="237" t="s">
        <v>117</v>
      </c>
      <c r="E25" s="237" t="str">
        <f>'Choice Score'!B122</f>
        <v>At least daily</v>
      </c>
      <c r="F25" s="237" t="str">
        <f>'Choice Score'!B123</f>
        <v>Weekly</v>
      </c>
      <c r="G25" s="237" t="str">
        <f>'Choice Score'!B124</f>
        <v>&gt; Weekly</v>
      </c>
      <c r="H25" s="193"/>
      <c r="I25" s="37"/>
      <c r="J25" s="37"/>
      <c r="K25" s="37"/>
    </row>
    <row r="26" spans="1:11" s="33" customFormat="1" x14ac:dyDescent="0.2">
      <c r="A26" s="173" t="s">
        <v>170</v>
      </c>
      <c r="B26" s="184" t="s">
        <v>158</v>
      </c>
      <c r="C26" s="175">
        <f>'Choice Score'!D126</f>
        <v>1</v>
      </c>
      <c r="D26" s="237" t="s">
        <v>117</v>
      </c>
      <c r="E26" s="279" t="str">
        <f>'Choice Score'!B126</f>
        <v>Weekly</v>
      </c>
      <c r="F26" s="279" t="str">
        <f>'Choice Score'!B127</f>
        <v xml:space="preserve">Monthly </v>
      </c>
      <c r="G26" s="279" t="str">
        <f>'Choice Score'!B128</f>
        <v>Quarterly or Greater</v>
      </c>
      <c r="H26" s="280"/>
      <c r="I26" s="37"/>
      <c r="J26" s="37"/>
      <c r="K26" s="37"/>
    </row>
    <row r="27" spans="1:11" s="33" customFormat="1" ht="18.75" customHeight="1" x14ac:dyDescent="0.2">
      <c r="A27" s="173">
        <v>5.4</v>
      </c>
      <c r="B27" s="184" t="s">
        <v>28</v>
      </c>
      <c r="C27" s="175">
        <f>'Choice Score'!D135</f>
        <v>1</v>
      </c>
      <c r="D27" s="237" t="s">
        <v>117</v>
      </c>
      <c r="E27" s="281" t="str">
        <f>'Choice Score'!B135</f>
        <v>Use aggregate suppliers data</v>
      </c>
      <c r="F27" s="281" t="str">
        <f>'Choice Score'!B136</f>
        <v>Weekly</v>
      </c>
      <c r="G27" s="281" t="str">
        <f>'Choice Score'!B137</f>
        <v>Monthly</v>
      </c>
      <c r="H27" s="281" t="str">
        <f>'Choice Score'!B138</f>
        <v>Quarterly or Greater</v>
      </c>
      <c r="I27" s="37"/>
      <c r="J27" s="37"/>
      <c r="K27" s="37"/>
    </row>
    <row r="28" spans="1:11" s="317" customFormat="1" ht="17.25" customHeight="1" x14ac:dyDescent="0.2">
      <c r="A28" s="173">
        <v>5.0999999999999996</v>
      </c>
      <c r="B28" s="184" t="s">
        <v>26</v>
      </c>
      <c r="C28" s="175"/>
      <c r="D28" s="315" t="s">
        <v>293</v>
      </c>
      <c r="E28" s="316" t="s">
        <v>296</v>
      </c>
      <c r="F28" s="281"/>
      <c r="G28" s="281"/>
      <c r="H28" s="281"/>
      <c r="K28" s="285"/>
    </row>
    <row r="29" spans="1:11" s="33" customFormat="1" ht="30.75" customHeight="1" x14ac:dyDescent="0.2">
      <c r="A29" s="173">
        <v>4.4000000000000004</v>
      </c>
      <c r="B29" s="264" t="s">
        <v>232</v>
      </c>
      <c r="C29" s="175">
        <f>'Choice Score'!D92</f>
        <v>1</v>
      </c>
      <c r="D29" s="237" t="s">
        <v>117</v>
      </c>
      <c r="E29" s="281" t="str">
        <f>'Choice Score'!B92</f>
        <v>Batch records seldom reviewed</v>
      </c>
      <c r="F29" s="281" t="str">
        <f>'Choice Score'!B93</f>
        <v>1% or less</v>
      </c>
      <c r="G29" s="281" t="str">
        <f>'Choice Score'!B94</f>
        <v>Greater than 1% but less than 3%</v>
      </c>
      <c r="H29" s="281" t="str">
        <f>'Choice Score'!B95</f>
        <v>3% or more</v>
      </c>
    </row>
    <row r="30" spans="1:11" s="33" customFormat="1" ht="25.5" x14ac:dyDescent="0.2">
      <c r="A30" s="182">
        <v>5.9</v>
      </c>
      <c r="B30" s="303" t="s">
        <v>239</v>
      </c>
      <c r="C30" s="175">
        <f>'Choice Score'!D157</f>
        <v>1</v>
      </c>
      <c r="D30" s="237" t="s">
        <v>117</v>
      </c>
      <c r="E30" s="282" t="str">
        <f>'Choice Score'!B157</f>
        <v>3 or less</v>
      </c>
      <c r="F30" s="282" t="str">
        <f>'Choice Score'!B158</f>
        <v>4 to 10</v>
      </c>
      <c r="G30" s="282" t="str">
        <f>'Choice Score'!B159</f>
        <v>&gt;10</v>
      </c>
      <c r="H30" s="283"/>
    </row>
    <row r="31" spans="1:11" s="33" customFormat="1" ht="30.75" customHeight="1" x14ac:dyDescent="0.2">
      <c r="A31" s="241">
        <v>8.8000000000000007</v>
      </c>
      <c r="B31" s="263" t="s">
        <v>257</v>
      </c>
      <c r="C31" s="288" t="str">
        <f>IF('Section 8'!F12="","not entered",'Section 8'!F12/$C$4*100000)</f>
        <v>not entered</v>
      </c>
      <c r="D31" s="237"/>
      <c r="E31" s="236"/>
      <c r="F31" s="236"/>
      <c r="G31" s="236"/>
      <c r="H31" s="32"/>
    </row>
    <row r="32" spans="1:11" s="33" customFormat="1" ht="25.5" x14ac:dyDescent="0.2">
      <c r="A32" s="241">
        <v>8.9</v>
      </c>
      <c r="B32" s="264" t="s">
        <v>216</v>
      </c>
      <c r="C32" s="242" t="str">
        <f>IF(ISBLANK('Section 8'!F13),"not entered",'Section 8'!F13)</f>
        <v>not entered</v>
      </c>
      <c r="D32" s="237"/>
      <c r="E32" s="236"/>
      <c r="F32" s="236"/>
      <c r="G32" s="236"/>
      <c r="H32" s="32"/>
    </row>
    <row r="33" spans="1:8" s="33" customFormat="1" x14ac:dyDescent="0.2">
      <c r="A33" s="298" t="s">
        <v>298</v>
      </c>
      <c r="B33" s="264" t="s">
        <v>307</v>
      </c>
      <c r="C33" s="175">
        <f>'Choice Score'!D228</f>
        <v>1</v>
      </c>
      <c r="D33" s="237" t="s">
        <v>117</v>
      </c>
      <c r="E33" s="236" t="s">
        <v>303</v>
      </c>
      <c r="F33" s="236" t="s">
        <v>299</v>
      </c>
      <c r="G33" s="236" t="s">
        <v>300</v>
      </c>
      <c r="H33" s="236"/>
    </row>
    <row r="34" spans="1:8" s="33" customFormat="1" ht="23.25" customHeight="1" x14ac:dyDescent="0.2">
      <c r="A34" s="299" t="s">
        <v>301</v>
      </c>
      <c r="B34" s="264" t="s">
        <v>297</v>
      </c>
      <c r="C34" s="175">
        <f>'Choice Score'!D232</f>
        <v>1</v>
      </c>
      <c r="D34" s="237" t="s">
        <v>117</v>
      </c>
      <c r="E34" s="236" t="s">
        <v>304</v>
      </c>
      <c r="F34" s="236" t="s">
        <v>302</v>
      </c>
      <c r="G34" s="236" t="s">
        <v>305</v>
      </c>
      <c r="H34" s="236"/>
    </row>
    <row r="35" spans="1:8" s="33" customFormat="1" x14ac:dyDescent="0.2">
      <c r="A35" s="185" t="s">
        <v>31</v>
      </c>
      <c r="B35" s="174" t="s">
        <v>32</v>
      </c>
      <c r="C35" s="175">
        <f>'Choice Score'!D205</f>
        <v>1</v>
      </c>
      <c r="D35" s="237" t="s">
        <v>117</v>
      </c>
      <c r="E35" s="236" t="s">
        <v>45</v>
      </c>
      <c r="F35" s="236" t="s">
        <v>46</v>
      </c>
      <c r="G35" s="236"/>
      <c r="H35" s="32"/>
    </row>
    <row r="36" spans="1:8" s="33" customFormat="1" ht="13.5" thickBot="1" x14ac:dyDescent="0.25">
      <c r="A36" s="186" t="s">
        <v>33</v>
      </c>
      <c r="B36" s="187" t="s">
        <v>34</v>
      </c>
      <c r="C36" s="188">
        <f>'Choice Score'!D208</f>
        <v>1</v>
      </c>
      <c r="D36" s="237" t="s">
        <v>117</v>
      </c>
      <c r="E36" s="282" t="str">
        <f>'Choice Score'!B208</f>
        <v>Within 1%</v>
      </c>
      <c r="F36" s="282" t="str">
        <f>'Choice Score'!B209</f>
        <v>Between 1% and 2%</v>
      </c>
      <c r="G36" s="282" t="str">
        <f>'Choice Score'!B210</f>
        <v>More than 2%</v>
      </c>
      <c r="H36" s="32"/>
    </row>
  </sheetData>
  <mergeCells count="1">
    <mergeCell ref="A1:B1"/>
  </mergeCells>
  <printOptions horizontalCentered="1"/>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CBAA9-32EE-4256-AA0D-BEE24D59843E}">
  <sheetPr codeName="Sheet8">
    <pageSetUpPr fitToPage="1"/>
  </sheetPr>
  <dimension ref="B1:M60"/>
  <sheetViews>
    <sheetView zoomScale="90" zoomScaleNormal="90" workbookViewId="0">
      <selection activeCell="C216" sqref="C216"/>
    </sheetView>
  </sheetViews>
  <sheetFormatPr defaultColWidth="9.140625" defaultRowHeight="12.75" x14ac:dyDescent="0.2"/>
  <cols>
    <col min="1" max="1" width="7.140625" customWidth="1"/>
    <col min="2" max="2" width="17.7109375" customWidth="1"/>
    <col min="3" max="3" width="76" customWidth="1"/>
    <col min="4" max="4" width="10.42578125" customWidth="1"/>
    <col min="5" max="5" width="10.7109375" customWidth="1"/>
    <col min="6" max="6" width="10.5703125" customWidth="1"/>
  </cols>
  <sheetData>
    <row r="1" spans="2:7" ht="19.5" thickBot="1" x14ac:dyDescent="0.25">
      <c r="B1" s="307" t="str">
        <f>Main!D1</f>
        <v>NRMCA Excellence in Quality Award - 2025</v>
      </c>
    </row>
    <row r="2" spans="2:7" ht="18" customHeight="1" x14ac:dyDescent="0.2">
      <c r="B2" s="2" t="s">
        <v>2</v>
      </c>
      <c r="C2" s="306">
        <f>Main!D13</f>
        <v>0</v>
      </c>
    </row>
    <row r="3" spans="2:7" ht="18" customHeight="1" x14ac:dyDescent="0.2">
      <c r="B3" s="3" t="s">
        <v>4</v>
      </c>
      <c r="C3" s="4">
        <f>Main!D15</f>
        <v>0</v>
      </c>
    </row>
    <row r="4" spans="2:7" ht="18" customHeight="1" x14ac:dyDescent="0.2">
      <c r="B4" s="3" t="s">
        <v>5</v>
      </c>
      <c r="C4" s="4">
        <f>Main!D16</f>
        <v>0</v>
      </c>
    </row>
    <row r="5" spans="2:7" ht="18" customHeight="1" x14ac:dyDescent="0.2">
      <c r="B5" s="3" t="s">
        <v>6</v>
      </c>
      <c r="C5" s="4">
        <f>Main!D17</f>
        <v>0</v>
      </c>
    </row>
    <row r="6" spans="2:7" ht="18" customHeight="1" x14ac:dyDescent="0.2">
      <c r="B6" s="5" t="s">
        <v>7</v>
      </c>
      <c r="C6" s="4">
        <f>Main!D18</f>
        <v>0</v>
      </c>
    </row>
    <row r="7" spans="2:7" ht="18" customHeight="1" thickBot="1" x14ac:dyDescent="0.25">
      <c r="B7" s="320" t="s">
        <v>342</v>
      </c>
      <c r="C7" s="4">
        <f>Main!E19</f>
        <v>0</v>
      </c>
    </row>
    <row r="8" spans="2:7" ht="18" customHeight="1" thickBot="1" x14ac:dyDescent="0.25">
      <c r="B8" s="319" t="s">
        <v>121</v>
      </c>
      <c r="C8" s="4">
        <f>Main!D29</f>
        <v>0</v>
      </c>
    </row>
    <row r="9" spans="2:7" ht="18" customHeight="1" thickBot="1" x14ac:dyDescent="0.25">
      <c r="B9" s="319" t="s">
        <v>122</v>
      </c>
      <c r="C9" s="4">
        <f>Main!D30</f>
        <v>0</v>
      </c>
    </row>
    <row r="10" spans="2:7" ht="18" customHeight="1" thickBot="1" x14ac:dyDescent="0.25">
      <c r="B10" s="319" t="s">
        <v>123</v>
      </c>
      <c r="C10" s="7">
        <f>Main!D31</f>
        <v>0</v>
      </c>
    </row>
    <row r="11" spans="2:7" ht="96" customHeight="1" thickBot="1" x14ac:dyDescent="0.25">
      <c r="B11" s="6" t="s">
        <v>8</v>
      </c>
      <c r="C11" s="304">
        <f>Main!D20</f>
        <v>0</v>
      </c>
    </row>
    <row r="15" spans="2:7" ht="13.5" thickBot="1" x14ac:dyDescent="0.25"/>
    <row r="16" spans="2:7" ht="13.5" thickBot="1" x14ac:dyDescent="0.25">
      <c r="D16" s="8" t="s">
        <v>124</v>
      </c>
      <c r="E16" s="8" t="s">
        <v>125</v>
      </c>
      <c r="G16" s="8" t="s">
        <v>138</v>
      </c>
    </row>
    <row r="17" spans="2:7" ht="15.75" x14ac:dyDescent="0.2">
      <c r="B17" s="9">
        <v>1</v>
      </c>
      <c r="C17" s="9" t="s">
        <v>126</v>
      </c>
      <c r="D17" s="10">
        <f>'Choice Score'!E8</f>
        <v>0</v>
      </c>
      <c r="E17" s="10">
        <f>D17-SUM(E28:E29)+SUM(F28:F29)-E38+F38-E39+F39</f>
        <v>0</v>
      </c>
      <c r="G17" s="377">
        <f>'Choice Score'!C8</f>
        <v>12</v>
      </c>
    </row>
    <row r="18" spans="2:7" ht="15.75" x14ac:dyDescent="0.2">
      <c r="B18" s="11">
        <v>2</v>
      </c>
      <c r="C18" s="11" t="s">
        <v>127</v>
      </c>
      <c r="D18" s="12">
        <f>'Choice Score'!E25</f>
        <v>0</v>
      </c>
      <c r="E18" s="12">
        <f>D18-E30+F30-E40+F40</f>
        <v>0</v>
      </c>
      <c r="G18" s="378">
        <f>'Choice Score'!C25</f>
        <v>9</v>
      </c>
    </row>
    <row r="19" spans="2:7" ht="15.75" x14ac:dyDescent="0.2">
      <c r="B19" s="11">
        <v>3</v>
      </c>
      <c r="C19" s="11" t="s">
        <v>128</v>
      </c>
      <c r="D19" s="12">
        <f>'Choice Score'!E44</f>
        <v>0</v>
      </c>
      <c r="E19" s="12">
        <f>D19-E41+F41</f>
        <v>0</v>
      </c>
      <c r="G19" s="378">
        <f>'Choice Score'!C44</f>
        <v>13</v>
      </c>
    </row>
    <row r="20" spans="2:7" ht="15.75" x14ac:dyDescent="0.2">
      <c r="B20" s="11">
        <v>4</v>
      </c>
      <c r="C20" s="11" t="s">
        <v>129</v>
      </c>
      <c r="D20" s="12">
        <f>'Choice Score'!E79</f>
        <v>0</v>
      </c>
      <c r="E20" s="12">
        <f>D20-E42+F42-E43+F43</f>
        <v>0</v>
      </c>
      <c r="G20" s="378">
        <f>'Choice Score'!C79</f>
        <v>14</v>
      </c>
    </row>
    <row r="21" spans="2:7" ht="15.75" x14ac:dyDescent="0.2">
      <c r="B21" s="11">
        <v>5</v>
      </c>
      <c r="C21" s="11" t="s">
        <v>130</v>
      </c>
      <c r="D21" s="12">
        <f>'Choice Score'!E119</f>
        <v>0</v>
      </c>
      <c r="E21" s="12">
        <f>D21-SUM(E45:E46)+SUM(F45:F46)</f>
        <v>0</v>
      </c>
      <c r="G21" s="378">
        <f>'Choice Score'!C119</f>
        <v>20</v>
      </c>
    </row>
    <row r="22" spans="2:7" ht="15.75" x14ac:dyDescent="0.2">
      <c r="B22" s="11">
        <v>6</v>
      </c>
      <c r="C22" s="11" t="s">
        <v>131</v>
      </c>
      <c r="D22" s="12">
        <f>'Choice Score'!E161</f>
        <v>0</v>
      </c>
      <c r="E22" s="12">
        <f>D22+F33-E47+F47</f>
        <v>0</v>
      </c>
      <c r="G22" s="378">
        <f>'Choice Score'!C161</f>
        <v>14</v>
      </c>
    </row>
    <row r="23" spans="2:7" ht="15.75" x14ac:dyDescent="0.2">
      <c r="B23" s="11">
        <v>7</v>
      </c>
      <c r="C23" s="11" t="s">
        <v>132</v>
      </c>
      <c r="D23" s="12">
        <f>'Choice Score'!E188</f>
        <v>0</v>
      </c>
      <c r="E23" s="12">
        <f>D23-SUM(E48:E49)+SUM(F48:F49)</f>
        <v>0</v>
      </c>
      <c r="G23" s="378">
        <f>'Choice Score'!C188</f>
        <v>12</v>
      </c>
    </row>
    <row r="24" spans="2:7" ht="16.5" thickBot="1" x14ac:dyDescent="0.25">
      <c r="B24" s="376">
        <v>8</v>
      </c>
      <c r="C24" s="376" t="s">
        <v>198</v>
      </c>
      <c r="D24" s="253">
        <f>'Choice Score'!E216</f>
        <v>0</v>
      </c>
      <c r="E24" s="253">
        <f>D24-E50+F50</f>
        <v>0</v>
      </c>
      <c r="G24" s="379">
        <f>'Choice Score'!C216</f>
        <v>6</v>
      </c>
    </row>
    <row r="25" spans="2:7" ht="18.75" thickBot="1" x14ac:dyDescent="0.3">
      <c r="B25" s="13"/>
      <c r="C25" s="373" t="s">
        <v>133</v>
      </c>
      <c r="D25" s="374">
        <f>'Choice Score'!E238</f>
        <v>0</v>
      </c>
      <c r="E25" s="375">
        <f>SUM(E17:E24)+F53</f>
        <v>0</v>
      </c>
    </row>
    <row r="26" spans="2:7" ht="13.5" thickBot="1" x14ac:dyDescent="0.25">
      <c r="B26" s="14" t="s">
        <v>134</v>
      </c>
      <c r="F26" s="15" t="s">
        <v>135</v>
      </c>
    </row>
    <row r="27" spans="2:7" ht="13.5" thickBot="1" x14ac:dyDescent="0.25">
      <c r="B27" s="8" t="s">
        <v>136</v>
      </c>
      <c r="C27" s="340" t="s">
        <v>137</v>
      </c>
      <c r="D27" s="8" t="s">
        <v>138</v>
      </c>
      <c r="E27" s="8" t="s">
        <v>192</v>
      </c>
      <c r="F27" s="8" t="s">
        <v>139</v>
      </c>
    </row>
    <row r="28" spans="2:7" x14ac:dyDescent="0.2">
      <c r="B28" s="8" t="s">
        <v>140</v>
      </c>
      <c r="C28" s="341">
        <f>'Section 1'!D8</f>
        <v>0</v>
      </c>
      <c r="D28" s="19">
        <f>'Choice Score'!C22</f>
        <v>0.75</v>
      </c>
      <c r="E28" s="19">
        <f>'Choice Score'!F22</f>
        <v>0</v>
      </c>
      <c r="F28" s="274">
        <f>E28</f>
        <v>0</v>
      </c>
    </row>
    <row r="29" spans="2:7" x14ac:dyDescent="0.2">
      <c r="B29" s="18" t="s">
        <v>141</v>
      </c>
      <c r="C29" s="342">
        <f>'Section 1'!D9</f>
        <v>0</v>
      </c>
      <c r="D29" s="20">
        <f>'Choice Score'!C23</f>
        <v>0.75</v>
      </c>
      <c r="E29" s="20">
        <f>'Choice Score'!F23</f>
        <v>0</v>
      </c>
      <c r="F29" s="275">
        <f>E29</f>
        <v>0</v>
      </c>
    </row>
    <row r="30" spans="2:7" x14ac:dyDescent="0.2">
      <c r="B30" s="18">
        <v>2.1</v>
      </c>
      <c r="C30" s="342">
        <f>'Section 2'!D5</f>
        <v>0</v>
      </c>
      <c r="D30" s="20">
        <f>'Choice Score'!C29</f>
        <v>0.25</v>
      </c>
      <c r="E30" s="20">
        <f>'Choice Score'!E29</f>
        <v>0</v>
      </c>
      <c r="F30" s="275">
        <f>E30</f>
        <v>0</v>
      </c>
    </row>
    <row r="31" spans="2:7" x14ac:dyDescent="0.2">
      <c r="B31" s="18" t="s">
        <v>330</v>
      </c>
      <c r="C31" s="343">
        <f>'Section 4'!D11</f>
        <v>0</v>
      </c>
      <c r="D31" s="20">
        <f>'Choice Score'!C105</f>
        <v>1</v>
      </c>
      <c r="E31" s="20">
        <f>'Choice Score'!E105</f>
        <v>0</v>
      </c>
      <c r="F31" s="275">
        <f>E31</f>
        <v>0</v>
      </c>
    </row>
    <row r="32" spans="2:7" x14ac:dyDescent="0.2">
      <c r="B32" s="18" t="s">
        <v>331</v>
      </c>
      <c r="C32" s="343">
        <f>'Section 4'!D12</f>
        <v>0</v>
      </c>
      <c r="D32" s="20"/>
      <c r="E32" s="20"/>
      <c r="F32" s="275"/>
    </row>
    <row r="33" spans="2:13" x14ac:dyDescent="0.2">
      <c r="B33" s="18">
        <v>6.3</v>
      </c>
      <c r="C33" s="344">
        <f>'Section 6'!D7</f>
        <v>0</v>
      </c>
      <c r="D33" s="22">
        <v>0</v>
      </c>
      <c r="E33" s="22">
        <f>'Choice Score'!C174</f>
        <v>0</v>
      </c>
      <c r="F33" s="275">
        <f>E33</f>
        <v>0</v>
      </c>
      <c r="G33" s="15" t="s">
        <v>322</v>
      </c>
    </row>
    <row r="34" spans="2:13" ht="13.5" thickBot="1" x14ac:dyDescent="0.25">
      <c r="B34" s="300">
        <v>7.2</v>
      </c>
      <c r="C34" s="345">
        <f>'Section 7'!F10</f>
        <v>0</v>
      </c>
      <c r="D34" s="301">
        <f>'Choice Score'!C203</f>
        <v>0.25</v>
      </c>
      <c r="E34" s="301">
        <f>'Choice Score'!E203</f>
        <v>0</v>
      </c>
      <c r="F34" s="311">
        <f>E34</f>
        <v>0</v>
      </c>
      <c r="G34" s="15"/>
    </row>
    <row r="36" spans="2:13" ht="13.5" thickBot="1" x14ac:dyDescent="0.25">
      <c r="B36" s="14" t="s">
        <v>142</v>
      </c>
    </row>
    <row r="37" spans="2:13" ht="13.5" thickBot="1" x14ac:dyDescent="0.25">
      <c r="B37" s="16" t="s">
        <v>136</v>
      </c>
      <c r="C37" s="17" t="s">
        <v>143</v>
      </c>
      <c r="D37" s="16" t="s">
        <v>138</v>
      </c>
      <c r="E37" s="16" t="s">
        <v>192</v>
      </c>
      <c r="F37" s="16" t="s">
        <v>139</v>
      </c>
    </row>
    <row r="38" spans="2:13" x14ac:dyDescent="0.2">
      <c r="B38" s="18">
        <v>1.4</v>
      </c>
      <c r="C38" s="23" t="b">
        <f>'Choice Score'!D21</f>
        <v>0</v>
      </c>
      <c r="D38" s="20">
        <f>'Choice Score'!C21</f>
        <v>2.5</v>
      </c>
      <c r="E38" s="20">
        <f>'Choice Score'!E21</f>
        <v>0</v>
      </c>
      <c r="F38" s="274">
        <f>E38</f>
        <v>0</v>
      </c>
    </row>
    <row r="39" spans="2:13" x14ac:dyDescent="0.2">
      <c r="B39" s="18">
        <v>1.7</v>
      </c>
      <c r="C39" s="23" t="b">
        <f>'Choice Score'!D24</f>
        <v>0</v>
      </c>
      <c r="D39" s="22">
        <f>'Choice Score'!C24</f>
        <v>3</v>
      </c>
      <c r="E39" s="22">
        <f>'Choice Score'!E24</f>
        <v>0</v>
      </c>
      <c r="F39" s="275">
        <f>E39</f>
        <v>0</v>
      </c>
      <c r="M39" s="26"/>
    </row>
    <row r="40" spans="2:13" x14ac:dyDescent="0.2">
      <c r="B40" s="18">
        <v>2.5</v>
      </c>
      <c r="C40" s="21" t="b">
        <f>'Choice Score'!D43</f>
        <v>0</v>
      </c>
      <c r="D40" s="22">
        <f>'Choice Score'!C43</f>
        <v>2</v>
      </c>
      <c r="E40" s="22">
        <f>'Choice Score'!E43</f>
        <v>0</v>
      </c>
      <c r="F40" s="276">
        <f t="shared" ref="F40:F49" si="0">E40</f>
        <v>0</v>
      </c>
    </row>
    <row r="41" spans="2:13" x14ac:dyDescent="0.2">
      <c r="B41" s="221">
        <v>3.5</v>
      </c>
      <c r="C41" s="58" t="b">
        <f>'Choice Score'!D66</f>
        <v>0</v>
      </c>
      <c r="D41" s="222">
        <f>'Choice Score'!C78</f>
        <v>2</v>
      </c>
      <c r="E41" s="222">
        <f>'Choice Score'!E62</f>
        <v>0</v>
      </c>
      <c r="F41" s="276">
        <f>E41</f>
        <v>0</v>
      </c>
    </row>
    <row r="42" spans="2:13" x14ac:dyDescent="0.2">
      <c r="B42" s="221">
        <v>4.4000000000000004</v>
      </c>
      <c r="C42" s="58" t="b">
        <f>'Choice Score'!D96</f>
        <v>0</v>
      </c>
      <c r="D42" s="222">
        <f>'Choice Score'!C96</f>
        <v>2</v>
      </c>
      <c r="E42" s="222">
        <f>'Choice Score'!E91</f>
        <v>0</v>
      </c>
      <c r="F42" s="276">
        <f t="shared" si="0"/>
        <v>0</v>
      </c>
    </row>
    <row r="43" spans="2:13" x14ac:dyDescent="0.2">
      <c r="B43" s="221">
        <v>4.5999999999999996</v>
      </c>
      <c r="C43" s="58" t="b">
        <f>'Choice Score'!D106</f>
        <v>0</v>
      </c>
      <c r="D43" s="222">
        <f>'Choice Score'!C106</f>
        <v>1.5</v>
      </c>
      <c r="E43" s="222">
        <f>'Choice Score'!E106</f>
        <v>0</v>
      </c>
      <c r="F43" s="276">
        <f t="shared" si="0"/>
        <v>0</v>
      </c>
    </row>
    <row r="44" spans="2:13" x14ac:dyDescent="0.2">
      <c r="B44" s="221">
        <v>4.7</v>
      </c>
      <c r="C44" s="58" t="b">
        <f>'Choice Score'!D113</f>
        <v>0</v>
      </c>
      <c r="D44" s="222">
        <f>'Choice Score'!G107</f>
        <v>3</v>
      </c>
      <c r="E44" s="222">
        <f>'Choice Score'!E107</f>
        <v>0</v>
      </c>
      <c r="F44" s="276">
        <f t="shared" si="0"/>
        <v>0</v>
      </c>
    </row>
    <row r="45" spans="2:13" x14ac:dyDescent="0.2">
      <c r="B45" s="221">
        <v>5.0999999999999996</v>
      </c>
      <c r="C45" s="58" t="b">
        <f>'Choice Score'!D120</f>
        <v>0</v>
      </c>
      <c r="D45" s="222">
        <f>'Choice Score'!C120</f>
        <v>4</v>
      </c>
      <c r="E45" s="222">
        <f>'Choice Score'!E120</f>
        <v>0</v>
      </c>
      <c r="F45" s="276">
        <f t="shared" si="0"/>
        <v>0</v>
      </c>
      <c r="J45" t="s">
        <v>197</v>
      </c>
    </row>
    <row r="46" spans="2:13" ht="13.5" thickBot="1" x14ac:dyDescent="0.25">
      <c r="B46" s="243">
        <v>5.9</v>
      </c>
      <c r="C46" s="58" t="b">
        <f>'Choice Score'!D160</f>
        <v>0</v>
      </c>
      <c r="D46" s="222">
        <f>'Choice Score'!C160</f>
        <v>0</v>
      </c>
      <c r="E46" s="222">
        <f>'Choice Score'!E156</f>
        <v>0</v>
      </c>
      <c r="F46" s="276">
        <f t="shared" si="0"/>
        <v>0</v>
      </c>
    </row>
    <row r="47" spans="2:13" x14ac:dyDescent="0.2">
      <c r="B47" s="243">
        <v>6.3</v>
      </c>
      <c r="C47" s="58" t="b">
        <f>'Choice Score'!D175</f>
        <v>0</v>
      </c>
      <c r="D47" s="222">
        <f>'Choice Score'!C175</f>
        <v>2</v>
      </c>
      <c r="E47" s="222">
        <f>'Choice Score'!E175</f>
        <v>0</v>
      </c>
      <c r="F47" s="276">
        <f t="shared" si="0"/>
        <v>0</v>
      </c>
      <c r="H47" s="246" t="s">
        <v>191</v>
      </c>
      <c r="I47" s="247"/>
      <c r="J47" s="247"/>
      <c r="K47" s="248"/>
    </row>
    <row r="48" spans="2:13" x14ac:dyDescent="0.2">
      <c r="B48" s="221">
        <v>7.1</v>
      </c>
      <c r="C48" s="58" t="b">
        <f>'Choice Score'!D199</f>
        <v>0</v>
      </c>
      <c r="D48" s="222">
        <f>'Choice Score'!C199</f>
        <v>5</v>
      </c>
      <c r="E48" s="222">
        <f>'Choice Score'!E189+'Choice Score'!E194</f>
        <v>0</v>
      </c>
      <c r="F48" s="276">
        <f t="shared" si="0"/>
        <v>0</v>
      </c>
      <c r="H48" s="249" t="s">
        <v>193</v>
      </c>
      <c r="I48" s="166" t="s">
        <v>194</v>
      </c>
      <c r="J48" s="166" t="s">
        <v>195</v>
      </c>
      <c r="K48" s="244" t="s">
        <v>196</v>
      </c>
    </row>
    <row r="49" spans="2:11" ht="13.5" thickBot="1" x14ac:dyDescent="0.25">
      <c r="B49" s="221">
        <v>7.4</v>
      </c>
      <c r="C49" s="58" t="b">
        <f>'Choice Score'!D215</f>
        <v>0</v>
      </c>
      <c r="D49" s="222">
        <f>'Choice Score'!C215</f>
        <v>3</v>
      </c>
      <c r="E49" s="222">
        <f>'Choice Score'!E211</f>
        <v>0</v>
      </c>
      <c r="F49" s="276">
        <f t="shared" si="0"/>
        <v>0</v>
      </c>
      <c r="H49" s="250">
        <f>'Section 7'!D6</f>
        <v>0</v>
      </c>
      <c r="I49" s="251">
        <f>'Section 7'!D7</f>
        <v>0</v>
      </c>
      <c r="J49" s="167" t="str">
        <f>IF('Section 7'!E6&gt;('Section 7'!C6+1.34*'Section 7'!D6),"OK","NO")</f>
        <v>NO</v>
      </c>
      <c r="K49" s="252" t="str">
        <f>IF('Section 7'!E7&gt;('Section 7'!C7+1.34*'Section 7'!D7),"OK","NO")</f>
        <v>NO</v>
      </c>
    </row>
    <row r="50" spans="2:11" ht="13.5" thickBot="1" x14ac:dyDescent="0.25">
      <c r="B50" s="223">
        <v>8</v>
      </c>
      <c r="C50" s="357">
        <f>'Choice Score'!E216/'Choice Score'!C216*COUNTA('Choice Score'!A217:A236)</f>
        <v>0</v>
      </c>
      <c r="D50" s="224">
        <f>'Choice Score'!C216</f>
        <v>6</v>
      </c>
      <c r="E50" s="224">
        <f>'Choice Score'!E216</f>
        <v>0</v>
      </c>
      <c r="F50" s="277">
        <f>E50</f>
        <v>0</v>
      </c>
    </row>
    <row r="51" spans="2:11" ht="13.5" thickBot="1" x14ac:dyDescent="0.25">
      <c r="B51" s="16" t="s">
        <v>144</v>
      </c>
      <c r="C51" s="24" t="b">
        <f>IF('Choice Score'!F5=0,TRUE,FALSE)</f>
        <v>0</v>
      </c>
      <c r="D51" s="25"/>
      <c r="E51" s="26"/>
    </row>
    <row r="52" spans="2:11" x14ac:dyDescent="0.2">
      <c r="F52" s="15" t="s">
        <v>145</v>
      </c>
    </row>
    <row r="53" spans="2:11" x14ac:dyDescent="0.2">
      <c r="C53" s="27" t="s">
        <v>146</v>
      </c>
      <c r="D53" s="28"/>
      <c r="E53" s="28"/>
      <c r="F53" s="29"/>
    </row>
    <row r="55" spans="2:11" x14ac:dyDescent="0.2">
      <c r="B55" s="21"/>
      <c r="C55" s="356" t="s">
        <v>389</v>
      </c>
    </row>
    <row r="56" spans="2:11" x14ac:dyDescent="0.2">
      <c r="B56" s="21"/>
      <c r="C56" s="23"/>
    </row>
    <row r="57" spans="2:11" x14ac:dyDescent="0.2">
      <c r="B57" s="3" t="s">
        <v>3</v>
      </c>
      <c r="C57" s="305">
        <f>Main!D14</f>
        <v>0</v>
      </c>
    </row>
    <row r="58" spans="2:11" x14ac:dyDescent="0.2">
      <c r="B58" s="21"/>
      <c r="C58" s="21"/>
    </row>
    <row r="59" spans="2:11" x14ac:dyDescent="0.2">
      <c r="B59" s="21"/>
      <c r="C59" s="21" t="s">
        <v>395</v>
      </c>
    </row>
    <row r="60" spans="2:11" x14ac:dyDescent="0.2">
      <c r="B60" s="21"/>
      <c r="C60" s="21"/>
    </row>
  </sheetData>
  <protectedRanges>
    <protectedRange sqref="C57 C2:C13" name="Range1"/>
  </protectedRanges>
  <printOptions horizontalCentered="1"/>
  <pageMargins left="0.75" right="0.75" top="0.63" bottom="0.57999999999999996" header="0.5" footer="0.5"/>
  <pageSetup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31F4B-EA16-4D02-BA58-4002F464C66F}">
  <sheetPr codeName="Sheet10">
    <pageSetUpPr fitToPage="1"/>
  </sheetPr>
  <dimension ref="B1:F32"/>
  <sheetViews>
    <sheetView showGridLines="0" showRowColHeaders="0" topLeftCell="A11" zoomScale="110" zoomScaleNormal="110" workbookViewId="0">
      <selection activeCell="D20" sqref="D20:E20"/>
    </sheetView>
  </sheetViews>
  <sheetFormatPr defaultRowHeight="12.75" x14ac:dyDescent="0.2"/>
  <cols>
    <col min="1" max="1" width="5.140625" style="131" customWidth="1"/>
    <col min="2" max="2" width="9.140625" style="131"/>
    <col min="3" max="3" width="9.42578125" style="132" customWidth="1"/>
    <col min="4" max="4" width="61.42578125" style="131" customWidth="1"/>
    <col min="5" max="5" width="34.28515625" style="131" customWidth="1"/>
    <col min="6" max="6" width="5.7109375" style="131" customWidth="1"/>
    <col min="7" max="16384" width="9.140625" style="131"/>
  </cols>
  <sheetData>
    <row r="1" spans="2:6" ht="22.5" customHeight="1" x14ac:dyDescent="0.5">
      <c r="B1" s="133"/>
      <c r="D1" s="380" t="s">
        <v>347</v>
      </c>
      <c r="E1" s="380"/>
    </row>
    <row r="2" spans="2:6" ht="25.5" customHeight="1" thickBot="1" x14ac:dyDescent="0.3">
      <c r="B2" s="95"/>
      <c r="C2" s="134"/>
      <c r="D2" s="411" t="s">
        <v>156</v>
      </c>
      <c r="E2" s="411"/>
      <c r="F2" s="135"/>
    </row>
    <row r="3" spans="2:6" ht="18.75" thickBot="1" x14ac:dyDescent="0.3">
      <c r="B3" s="95"/>
      <c r="C3" s="134"/>
      <c r="D3" s="95"/>
      <c r="E3" s="95"/>
      <c r="F3" s="136" t="s">
        <v>0</v>
      </c>
    </row>
    <row r="4" spans="2:6" ht="22.5" customHeight="1" thickBot="1" x14ac:dyDescent="0.3">
      <c r="B4" s="95"/>
      <c r="C4" s="201">
        <v>1</v>
      </c>
      <c r="D4" s="406" t="str">
        <f>'Section 1'!C3</f>
        <v>Management Commitment and Decision Process</v>
      </c>
      <c r="E4" s="407"/>
      <c r="F4" s="137">
        <f>'Choice Score'!B8</f>
        <v>12</v>
      </c>
    </row>
    <row r="5" spans="2:6" ht="22.5" customHeight="1" thickBot="1" x14ac:dyDescent="0.3">
      <c r="B5" s="95"/>
      <c r="C5" s="201">
        <v>2</v>
      </c>
      <c r="D5" s="406" t="str">
        <f>'Section 2'!C3</f>
        <v>Customer Focus</v>
      </c>
      <c r="E5" s="407"/>
      <c r="F5" s="137">
        <f>'Choice Score'!B25</f>
        <v>9</v>
      </c>
    </row>
    <row r="6" spans="2:6" ht="22.5" customHeight="1" thickBot="1" x14ac:dyDescent="0.3">
      <c r="B6" s="95"/>
      <c r="C6" s="229">
        <v>3</v>
      </c>
      <c r="D6" s="406" t="str">
        <f>'Section 3'!C3</f>
        <v>Human Resources</v>
      </c>
      <c r="E6" s="407"/>
      <c r="F6" s="137">
        <f>'Choice Score'!B44</f>
        <v>13</v>
      </c>
    </row>
    <row r="7" spans="2:6" ht="22.5" customHeight="1" thickBot="1" x14ac:dyDescent="0.3">
      <c r="B7" s="95"/>
      <c r="C7" s="201">
        <v>4</v>
      </c>
      <c r="D7" s="406" t="str">
        <f>'Section 4'!C3</f>
        <v>Production Facilities and Equipment</v>
      </c>
      <c r="E7" s="407"/>
      <c r="F7" s="137">
        <f>'Choice Score'!B79</f>
        <v>14</v>
      </c>
    </row>
    <row r="8" spans="2:6" ht="22.5" customHeight="1" thickBot="1" x14ac:dyDescent="0.3">
      <c r="B8" s="95"/>
      <c r="C8" s="229">
        <v>5</v>
      </c>
      <c r="D8" s="406" t="str">
        <f>'Section 5'!C3</f>
        <v>Materials Management and Testing</v>
      </c>
      <c r="E8" s="407"/>
      <c r="F8" s="137">
        <f>'Choice Score'!B119</f>
        <v>20</v>
      </c>
    </row>
    <row r="9" spans="2:6" ht="22.5" customHeight="1" thickBot="1" x14ac:dyDescent="0.3">
      <c r="B9" s="95"/>
      <c r="C9" s="229">
        <v>6</v>
      </c>
      <c r="D9" s="406" t="str">
        <f>'Section 6'!C3</f>
        <v>Specification Review and Mixture Design</v>
      </c>
      <c r="E9" s="407"/>
      <c r="F9" s="137">
        <f>'Choice Score'!B161</f>
        <v>14</v>
      </c>
    </row>
    <row r="10" spans="2:6" ht="22.5" customHeight="1" thickBot="1" x14ac:dyDescent="0.3">
      <c r="B10" s="95"/>
      <c r="C10" s="229">
        <v>7</v>
      </c>
      <c r="D10" s="406" t="str">
        <f>'Section 7'!C3</f>
        <v>Measurement Analysis and Improvement</v>
      </c>
      <c r="E10" s="407"/>
      <c r="F10" s="138">
        <f>'Choice Score'!B188</f>
        <v>12</v>
      </c>
    </row>
    <row r="11" spans="2:6" ht="22.5" customHeight="1" thickBot="1" x14ac:dyDescent="0.3">
      <c r="B11" s="95"/>
      <c r="C11" s="229">
        <v>8</v>
      </c>
      <c r="D11" s="406" t="str">
        <f>'Section 8'!C3</f>
        <v>Quality Indicators (Leave blank if not tracked. Do not guess)</v>
      </c>
      <c r="E11" s="407"/>
      <c r="F11" s="138">
        <f>'Choice Score'!B216</f>
        <v>6</v>
      </c>
    </row>
    <row r="12" spans="2:6" ht="18.75" customHeight="1" thickBot="1" x14ac:dyDescent="0.3">
      <c r="B12" s="139" t="s">
        <v>1</v>
      </c>
      <c r="C12" s="134"/>
      <c r="D12" s="232"/>
      <c r="E12" s="232"/>
    </row>
    <row r="13" spans="2:6" ht="17.25" customHeight="1" x14ac:dyDescent="0.2">
      <c r="B13" s="408" t="s">
        <v>2</v>
      </c>
      <c r="C13" s="409"/>
      <c r="D13" s="392"/>
      <c r="E13" s="410"/>
    </row>
    <row r="14" spans="2:6" ht="17.25" customHeight="1" x14ac:dyDescent="0.2">
      <c r="B14" s="228" t="s">
        <v>206</v>
      </c>
      <c r="C14" s="227"/>
      <c r="D14" s="396"/>
      <c r="E14" s="405"/>
    </row>
    <row r="15" spans="2:6" ht="17.25" customHeight="1" x14ac:dyDescent="0.2">
      <c r="B15" s="398" t="s">
        <v>4</v>
      </c>
      <c r="C15" s="399"/>
      <c r="D15" s="396"/>
      <c r="E15" s="404"/>
    </row>
    <row r="16" spans="2:6" ht="17.25" customHeight="1" x14ac:dyDescent="0.2">
      <c r="B16" s="398" t="s">
        <v>5</v>
      </c>
      <c r="C16" s="399"/>
      <c r="D16" s="396"/>
      <c r="E16" s="397"/>
    </row>
    <row r="17" spans="2:5" ht="17.25" customHeight="1" x14ac:dyDescent="0.2">
      <c r="B17" s="398" t="s">
        <v>6</v>
      </c>
      <c r="C17" s="399"/>
      <c r="D17" s="400"/>
      <c r="E17" s="397"/>
    </row>
    <row r="18" spans="2:5" ht="17.25" customHeight="1" thickBot="1" x14ac:dyDescent="0.25">
      <c r="B18" s="401" t="s">
        <v>7</v>
      </c>
      <c r="C18" s="402"/>
      <c r="D18" s="384"/>
      <c r="E18" s="403"/>
    </row>
    <row r="19" spans="2:5" ht="26.25" customHeight="1" thickBot="1" x14ac:dyDescent="0.25">
      <c r="B19" s="386" t="s">
        <v>154</v>
      </c>
      <c r="C19" s="387"/>
      <c r="D19" s="387"/>
      <c r="E19" s="366"/>
    </row>
    <row r="20" spans="2:5" ht="57.75" customHeight="1" thickBot="1" x14ac:dyDescent="0.25">
      <c r="B20" s="388" t="s">
        <v>8</v>
      </c>
      <c r="C20" s="388"/>
      <c r="D20" s="389"/>
      <c r="E20" s="389"/>
    </row>
    <row r="21" spans="2:5" x14ac:dyDescent="0.2">
      <c r="B21" s="140" t="s">
        <v>9</v>
      </c>
      <c r="C21" s="141"/>
      <c r="D21" s="142"/>
      <c r="E21" s="143"/>
    </row>
    <row r="22" spans="2:5" x14ac:dyDescent="0.2">
      <c r="B22" s="144" t="str">
        <f>'Section 1'!D11&amp;"  "&amp;'Section 2'!D11&amp;"  "&amp;'Section 3'!D13&amp;"  "&amp;'Section 4'!D17&amp;"  "&amp;'Section 5'!D15&amp;"  "&amp;'Section 6'!D12&amp;"  "&amp;'Section 7'!F15</f>
        <v xml:space="preserve">                      </v>
      </c>
      <c r="C22" s="145"/>
      <c r="D22" s="146"/>
      <c r="E22" s="147"/>
    </row>
    <row r="23" spans="2:5" x14ac:dyDescent="0.2">
      <c r="B23" s="148" t="s">
        <v>10</v>
      </c>
      <c r="C23" s="149"/>
      <c r="D23" s="150"/>
      <c r="E23" s="151"/>
    </row>
    <row r="24" spans="2:5" ht="13.5" thickBot="1" x14ac:dyDescent="0.25">
      <c r="B24" s="148" t="str">
        <f>'Section 1'!D12&amp;"  "&amp;'Section 2'!D12&amp;"  "&amp;'Section 3'!D14&amp;"  "&amp;'Section 4'!D18&amp;"  "&amp;'Section 5'!D16&amp;"  "&amp;'Section 6'!D13&amp;"  "&amp;'Section 7'!F16</f>
        <v>1.4  1.6  2.5  3.5  4.4  4.6  4.7  5.1  5.9  6.3  7.1  7.4</v>
      </c>
      <c r="C24" s="149"/>
      <c r="D24" s="150"/>
      <c r="E24" s="151"/>
    </row>
    <row r="25" spans="2:5" ht="13.5" thickTop="1" x14ac:dyDescent="0.2">
      <c r="B25" s="152" t="s">
        <v>11</v>
      </c>
      <c r="C25" s="153"/>
      <c r="D25" s="154"/>
      <c r="E25" s="155"/>
    </row>
    <row r="26" spans="2:5" ht="18" customHeight="1" thickBot="1" x14ac:dyDescent="0.25">
      <c r="B26" s="156"/>
      <c r="C26" s="157" t="s">
        <v>207</v>
      </c>
      <c r="D26" s="158"/>
      <c r="E26" s="159" t="str">
        <f>'Choice Score'!G5</f>
        <v>INCOMPLETE</v>
      </c>
    </row>
    <row r="27" spans="2:5" ht="16.5" thickTop="1" x14ac:dyDescent="0.25">
      <c r="B27" s="160" t="s">
        <v>12</v>
      </c>
      <c r="C27" s="161"/>
      <c r="D27" s="139"/>
      <c r="E27" s="139"/>
    </row>
    <row r="28" spans="2:5" ht="18" customHeight="1" x14ac:dyDescent="0.2">
      <c r="B28" s="139" t="s">
        <v>13</v>
      </c>
      <c r="C28" s="161"/>
      <c r="D28" s="139"/>
      <c r="E28" s="139"/>
    </row>
    <row r="29" spans="2:5" ht="18" customHeight="1" x14ac:dyDescent="0.2">
      <c r="B29" s="390" t="s">
        <v>14</v>
      </c>
      <c r="C29" s="391"/>
      <c r="D29" s="392"/>
      <c r="E29" s="393"/>
    </row>
    <row r="30" spans="2:5" ht="18" customHeight="1" x14ac:dyDescent="0.2">
      <c r="B30" s="394" t="s">
        <v>5</v>
      </c>
      <c r="C30" s="395"/>
      <c r="D30" s="396"/>
      <c r="E30" s="397"/>
    </row>
    <row r="31" spans="2:5" ht="18.75" customHeight="1" x14ac:dyDescent="0.2">
      <c r="B31" s="382" t="s">
        <v>7</v>
      </c>
      <c r="C31" s="383"/>
      <c r="D31" s="384"/>
      <c r="E31" s="385"/>
    </row>
    <row r="32" spans="2:5" x14ac:dyDescent="0.2">
      <c r="B32" s="139" t="s">
        <v>15</v>
      </c>
    </row>
  </sheetData>
  <sheetProtection algorithmName="SHA-512" hashValue="R5fr8T+cQTg2hwuZ+/qxxdI7bY/5zhdw68ZzCjyrX0mrMhNIlnKU7vRueOu/dccievBA1uWX453EHzMsb3Cpiw==" saltValue="WMeL7qaTSh3PubZuwBU9aw==" spinCount="100000" sheet="1" selectLockedCells="1"/>
  <mergeCells count="30">
    <mergeCell ref="B15:C15"/>
    <mergeCell ref="D15:E15"/>
    <mergeCell ref="D14:E14"/>
    <mergeCell ref="D1:E1"/>
    <mergeCell ref="D4:E4"/>
    <mergeCell ref="D5:E5"/>
    <mergeCell ref="D6:E6"/>
    <mergeCell ref="D7:E7"/>
    <mergeCell ref="D8:E8"/>
    <mergeCell ref="D9:E9"/>
    <mergeCell ref="D10:E10"/>
    <mergeCell ref="D11:E11"/>
    <mergeCell ref="B13:C13"/>
    <mergeCell ref="D13:E13"/>
    <mergeCell ref="D2:E2"/>
    <mergeCell ref="B16:C16"/>
    <mergeCell ref="D16:E16"/>
    <mergeCell ref="B17:C17"/>
    <mergeCell ref="D17:E17"/>
    <mergeCell ref="B18:C18"/>
    <mergeCell ref="D18:E18"/>
    <mergeCell ref="B31:C31"/>
    <mergeCell ref="D31:E31"/>
    <mergeCell ref="B19:D19"/>
    <mergeCell ref="B20:C20"/>
    <mergeCell ref="D20:E20"/>
    <mergeCell ref="B29:C29"/>
    <mergeCell ref="D29:E29"/>
    <mergeCell ref="B30:C30"/>
    <mergeCell ref="D30:E30"/>
  </mergeCells>
  <dataValidations count="1">
    <dataValidation type="whole" operator="greaterThan" allowBlank="1" showInputMessage="1" showErrorMessage="1" errorTitle="Annual Production" error="Input a number &gt; 0" promptTitle="Annual Production" prompt="Input a number &gt; 0" sqref="E19" xr:uid="{5254F42E-E018-492D-AEC2-C409B0E330D3}">
      <formula1>0</formula1>
    </dataValidation>
  </dataValidations>
  <hyperlinks>
    <hyperlink ref="D11:E11" location="'Section 8'!A1" tooltip=" " display="'Section 8'!A1" xr:uid="{4156196E-B6A3-4B1F-80C2-2659B26B560D}"/>
    <hyperlink ref="D4:E4" location="'Section 1'!A1" display="'Section 1'!A1" xr:uid="{8B1FC234-0500-48EF-AE59-BD745F8D082A}"/>
    <hyperlink ref="D5:E5" location="'Section 2'!A1" display="'Section 2'!A1" xr:uid="{91FCED05-115D-4E50-AA34-D0756525F6F7}"/>
    <hyperlink ref="D2" location="Intro!A1" display="Return to Introduction Page for Transmittal Information" xr:uid="{7E62F50D-B1B3-4A89-B857-43E8960364CC}"/>
    <hyperlink ref="D10:E10" location="'Section 7'!A1" display="'Section 7'!A1" xr:uid="{A71E1591-9A6B-4781-964F-08EBE4ABA244}"/>
    <hyperlink ref="D9:E9" location="'Section 6'!A1" display="'Section 6'!A1" xr:uid="{C7B05CCD-1257-4919-8BC1-BB59CECF21D8}"/>
    <hyperlink ref="D8:E8" location="'Section 5'!A1" display="'Section 5'!A1" xr:uid="{100C0F23-5462-4591-9C11-AE02A81CA5C2}"/>
    <hyperlink ref="D7:E7" location="'Section 4'!A1" display="'Section 4'!A1" xr:uid="{36A3F196-444A-46E2-9C98-347BAF005AF2}"/>
    <hyperlink ref="D6:E6" location="'Section 3'!A1" display="'Section 3'!A1" xr:uid="{1C323951-B8BA-4655-92A1-852302260411}"/>
  </hyperlinks>
  <printOptions horizontalCentered="1"/>
  <pageMargins left="0.5" right="0.5" top="0.64" bottom="0.54" header="0.5" footer="0.5"/>
  <pageSetup scale="76" orientation="landscape" r:id="rId1"/>
  <headerFooter alignWithMargins="0"/>
  <ignoredErrors>
    <ignoredError sqref="D4:D11"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9D23-721C-4D38-ABE5-601D23A120FC}">
  <sheetPr codeName="Sheet1"/>
  <dimension ref="A1:J26"/>
  <sheetViews>
    <sheetView showGridLines="0" showRowColHeaders="0" zoomScale="120" zoomScaleNormal="120" workbookViewId="0">
      <selection activeCell="D2" sqref="D2"/>
    </sheetView>
  </sheetViews>
  <sheetFormatPr defaultRowHeight="12.75" x14ac:dyDescent="0.2"/>
  <cols>
    <col min="1" max="1" width="9.140625" style="95"/>
    <col min="2" max="2" width="4.42578125" style="95" customWidth="1"/>
    <col min="3" max="3" width="60" style="95" customWidth="1"/>
    <col min="4" max="4" width="35.42578125" style="95" customWidth="1"/>
    <col min="5" max="16384" width="9.140625" style="95"/>
  </cols>
  <sheetData>
    <row r="1" spans="1:10" ht="18.75" customHeight="1" x14ac:dyDescent="0.2">
      <c r="C1" s="1" t="str">
        <f>Main!D1</f>
        <v>NRMCA Excellence in Quality Award - 2025</v>
      </c>
      <c r="D1" s="96" t="s">
        <v>208</v>
      </c>
    </row>
    <row r="2" spans="1:10" ht="27" customHeight="1" thickBot="1" x14ac:dyDescent="0.3">
      <c r="C2" s="97" t="s">
        <v>16</v>
      </c>
      <c r="D2" s="233" t="s">
        <v>155</v>
      </c>
      <c r="E2" s="98"/>
    </row>
    <row r="3" spans="1:10" ht="22.5" customHeight="1" thickBot="1" x14ac:dyDescent="0.25">
      <c r="B3" s="201">
        <v>1</v>
      </c>
      <c r="C3" s="225" t="s">
        <v>126</v>
      </c>
      <c r="D3" s="230" t="str">
        <f>"("&amp;'Choice Score'!B8&amp;"%)"</f>
        <v>(12%)</v>
      </c>
    </row>
    <row r="4" spans="1:10" ht="36" customHeight="1" thickBot="1" x14ac:dyDescent="0.25">
      <c r="B4" s="114">
        <v>1.1000000000000001</v>
      </c>
      <c r="C4" s="109" t="s">
        <v>348</v>
      </c>
      <c r="D4" s="117"/>
    </row>
    <row r="5" spans="1:10" ht="37.5" customHeight="1" x14ac:dyDescent="0.2">
      <c r="B5" s="103">
        <v>1.2</v>
      </c>
      <c r="C5" s="107" t="s">
        <v>399</v>
      </c>
      <c r="D5" s="100"/>
    </row>
    <row r="6" spans="1:10" ht="30.75" customHeight="1" thickBot="1" x14ac:dyDescent="0.25">
      <c r="B6" s="103">
        <v>1.3</v>
      </c>
      <c r="C6" s="107" t="s">
        <v>349</v>
      </c>
      <c r="D6" s="100"/>
    </row>
    <row r="7" spans="1:10" ht="36" customHeight="1" thickBot="1" x14ac:dyDescent="0.25">
      <c r="A7" s="265"/>
      <c r="B7" s="103">
        <v>1.4</v>
      </c>
      <c r="C7" s="258" t="s">
        <v>288</v>
      </c>
      <c r="D7" s="100"/>
      <c r="E7" s="420"/>
      <c r="F7" s="421"/>
      <c r="G7" s="421"/>
      <c r="H7" s="421"/>
      <c r="I7" s="421"/>
      <c r="J7" s="421"/>
    </row>
    <row r="8" spans="1:10" ht="17.25" customHeight="1" thickBot="1" x14ac:dyDescent="0.25">
      <c r="B8" s="416">
        <v>1.5</v>
      </c>
      <c r="C8" s="418" t="s">
        <v>400</v>
      </c>
      <c r="D8" s="364"/>
    </row>
    <row r="9" spans="1:10" ht="16.5" customHeight="1" thickBot="1" x14ac:dyDescent="0.25">
      <c r="B9" s="417"/>
      <c r="C9" s="419"/>
      <c r="D9" s="365"/>
    </row>
    <row r="10" spans="1:10" ht="26.25" thickBot="1" x14ac:dyDescent="0.25">
      <c r="B10" s="109">
        <v>1.6</v>
      </c>
      <c r="C10" s="111" t="s">
        <v>401</v>
      </c>
      <c r="D10" s="125"/>
    </row>
    <row r="11" spans="1:10" ht="18.75" customHeight="1" x14ac:dyDescent="0.2">
      <c r="A11"/>
      <c r="B11" s="412" t="s">
        <v>17</v>
      </c>
      <c r="C11" s="413"/>
      <c r="D11" s="126" t="str">
        <f>IF('Choice Score'!D21=TRUE,'Choice Score'!A21,"")&amp;"  "&amp;IF('Choice Score'!D24=TRUE,'Choice Score'!A24,"")</f>
        <v xml:space="preserve">  </v>
      </c>
      <c r="E11"/>
      <c r="F11"/>
    </row>
    <row r="12" spans="1:10" ht="18.75" customHeight="1" thickBot="1" x14ac:dyDescent="0.25">
      <c r="A12"/>
      <c r="B12" s="414" t="s">
        <v>18</v>
      </c>
      <c r="C12" s="415"/>
      <c r="D12" s="116" t="str">
        <f>IF('Choice Score'!D21=FALSE,'Choice Score'!A21,"")&amp;"  "&amp;IF('Choice Score'!D24=FALSE,'Choice Score'!A24,"")</f>
        <v>1.4  1.6</v>
      </c>
      <c r="E12"/>
      <c r="F12"/>
    </row>
    <row r="13" spans="1:10" ht="19.5" customHeight="1" x14ac:dyDescent="0.2">
      <c r="A13"/>
      <c r="B13" s="127" t="s">
        <v>356</v>
      </c>
      <c r="C13" s="127"/>
      <c r="D13" s="127"/>
      <c r="E13"/>
      <c r="F13"/>
    </row>
    <row r="14" spans="1:10" ht="15.75" x14ac:dyDescent="0.25">
      <c r="A14"/>
      <c r="B14"/>
      <c r="C14" s="128"/>
      <c r="D14"/>
      <c r="E14"/>
      <c r="F14"/>
    </row>
    <row r="15" spans="1:10" ht="18.75" x14ac:dyDescent="0.3">
      <c r="A15"/>
      <c r="B15"/>
      <c r="C15" s="129"/>
      <c r="D15"/>
      <c r="E15"/>
      <c r="F15"/>
    </row>
    <row r="16" spans="1:10" ht="15.75" x14ac:dyDescent="0.25">
      <c r="A16"/>
      <c r="B16"/>
      <c r="C16" s="128"/>
      <c r="D16"/>
      <c r="E16"/>
      <c r="F16"/>
    </row>
    <row r="17" spans="1:6" ht="18.75" x14ac:dyDescent="0.3">
      <c r="A17"/>
      <c r="B17"/>
      <c r="C17" s="129"/>
      <c r="D17"/>
      <c r="E17"/>
      <c r="F17"/>
    </row>
    <row r="18" spans="1:6" ht="15.75" x14ac:dyDescent="0.25">
      <c r="A18"/>
      <c r="B18"/>
      <c r="C18" s="128"/>
      <c r="D18"/>
      <c r="E18"/>
      <c r="F18"/>
    </row>
    <row r="19" spans="1:6" ht="15.75" x14ac:dyDescent="0.25">
      <c r="A19"/>
      <c r="C19" s="130"/>
      <c r="D19"/>
      <c r="E19"/>
      <c r="F19"/>
    </row>
    <row r="20" spans="1:6" ht="15.75" x14ac:dyDescent="0.25">
      <c r="A20"/>
      <c r="B20"/>
      <c r="C20" s="130"/>
      <c r="D20"/>
      <c r="E20"/>
      <c r="F20"/>
    </row>
    <row r="21" spans="1:6" x14ac:dyDescent="0.2">
      <c r="A21"/>
      <c r="B21"/>
      <c r="C21"/>
      <c r="D21"/>
      <c r="E21"/>
      <c r="F21"/>
    </row>
    <row r="22" spans="1:6" x14ac:dyDescent="0.2">
      <c r="A22"/>
      <c r="B22"/>
      <c r="C22"/>
      <c r="D22"/>
      <c r="E22"/>
      <c r="F22"/>
    </row>
    <row r="23" spans="1:6" x14ac:dyDescent="0.2">
      <c r="A23"/>
      <c r="B23"/>
      <c r="C23"/>
      <c r="D23"/>
      <c r="E23"/>
      <c r="F23"/>
    </row>
    <row r="24" spans="1:6" x14ac:dyDescent="0.2">
      <c r="A24"/>
      <c r="B24"/>
      <c r="C24"/>
      <c r="D24"/>
      <c r="E24"/>
      <c r="F24"/>
    </row>
    <row r="25" spans="1:6" x14ac:dyDescent="0.2">
      <c r="A25"/>
      <c r="B25"/>
      <c r="C25"/>
      <c r="D25"/>
      <c r="E25"/>
      <c r="F25"/>
    </row>
    <row r="26" spans="1:6" x14ac:dyDescent="0.2">
      <c r="A26"/>
      <c r="B26"/>
      <c r="C26"/>
      <c r="D26"/>
      <c r="E26"/>
      <c r="F26"/>
    </row>
  </sheetData>
  <sheetProtection algorithmName="SHA-512" hashValue="MrdwSEyY/q62yCEGuD1OIkKjF/Ei/M0F6eqGcr+yLXviWQCNVFjNNAzRzVNySXxcqZORU1DE8AceJYFluj2x9w==" saltValue="GXPwvOXuWcFqcgHLxj8IQA==" spinCount="100000" sheet="1" selectLockedCells="1"/>
  <mergeCells count="5">
    <mergeCell ref="B11:C11"/>
    <mergeCell ref="B12:C12"/>
    <mergeCell ref="B8:B9"/>
    <mergeCell ref="C8:C9"/>
    <mergeCell ref="E7:J7"/>
  </mergeCells>
  <hyperlinks>
    <hyperlink ref="D2" location="Main!A1" display="Return to Main" xr:uid="{21DAC2A5-C142-4372-91E9-556B37D93E2E}"/>
  </hyperlinks>
  <printOptions horizontalCentered="1"/>
  <pageMargins left="0.5" right="0.5" top="0.59" bottom="0.56999999999999995" header="0.5" footer="0.5"/>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 r:id="rId4" name="Drop Down 2">
              <controlPr locked="0" defaultSize="0" autoLine="0" autoPict="0">
                <anchor moveWithCells="1">
                  <from>
                    <xdr:col>3</xdr:col>
                    <xdr:colOff>114300</xdr:colOff>
                    <xdr:row>3</xdr:row>
                    <xdr:rowOff>95250</xdr:rowOff>
                  </from>
                  <to>
                    <xdr:col>3</xdr:col>
                    <xdr:colOff>2247900</xdr:colOff>
                    <xdr:row>3</xdr:row>
                    <xdr:rowOff>323850</xdr:rowOff>
                  </to>
                </anchor>
              </controlPr>
            </control>
          </mc:Choice>
        </mc:AlternateContent>
        <mc:AlternateContent xmlns:mc="http://schemas.openxmlformats.org/markup-compatibility/2006">
          <mc:Choice Requires="x14">
            <control shapeId="4099" r:id="rId5" name="Drop Down 3">
              <controlPr locked="0" defaultSize="0" autoLine="0" autoPict="0">
                <anchor moveWithCells="1">
                  <from>
                    <xdr:col>3</xdr:col>
                    <xdr:colOff>114300</xdr:colOff>
                    <xdr:row>4</xdr:row>
                    <xdr:rowOff>114300</xdr:rowOff>
                  </from>
                  <to>
                    <xdr:col>3</xdr:col>
                    <xdr:colOff>2247900</xdr:colOff>
                    <xdr:row>4</xdr:row>
                    <xdr:rowOff>342900</xdr:rowOff>
                  </to>
                </anchor>
              </controlPr>
            </control>
          </mc:Choice>
        </mc:AlternateContent>
        <mc:AlternateContent xmlns:mc="http://schemas.openxmlformats.org/markup-compatibility/2006">
          <mc:Choice Requires="x14">
            <control shapeId="4100" r:id="rId6" name="Drop Down 4">
              <controlPr locked="0" defaultSize="0" autoLine="0" autoPict="0">
                <anchor moveWithCells="1">
                  <from>
                    <xdr:col>3</xdr:col>
                    <xdr:colOff>114300</xdr:colOff>
                    <xdr:row>5</xdr:row>
                    <xdr:rowOff>76200</xdr:rowOff>
                  </from>
                  <to>
                    <xdr:col>3</xdr:col>
                    <xdr:colOff>2247900</xdr:colOff>
                    <xdr:row>5</xdr:row>
                    <xdr:rowOff>304800</xdr:rowOff>
                  </to>
                </anchor>
              </controlPr>
            </control>
          </mc:Choice>
        </mc:AlternateContent>
        <mc:AlternateContent xmlns:mc="http://schemas.openxmlformats.org/markup-compatibility/2006">
          <mc:Choice Requires="x14">
            <control shapeId="4412" r:id="rId7" name="Check Box 316">
              <controlPr locked="0" defaultSize="0" autoFill="0" autoLine="0" autoPict="0">
                <anchor moveWithCells="1">
                  <from>
                    <xdr:col>3</xdr:col>
                    <xdr:colOff>133350</xdr:colOff>
                    <xdr:row>9</xdr:row>
                    <xdr:rowOff>57150</xdr:rowOff>
                  </from>
                  <to>
                    <xdr:col>3</xdr:col>
                    <xdr:colOff>2076450</xdr:colOff>
                    <xdr:row>9</xdr:row>
                    <xdr:rowOff>257175</xdr:rowOff>
                  </to>
                </anchor>
              </controlPr>
            </control>
          </mc:Choice>
        </mc:AlternateContent>
        <mc:AlternateContent xmlns:mc="http://schemas.openxmlformats.org/markup-compatibility/2006">
          <mc:Choice Requires="x14">
            <control shapeId="26849" r:id="rId8" name="Check Box 1249">
              <controlPr locked="0" defaultSize="0" autoFill="0" autoLine="0" autoPict="0" altText="QC Functions and Responsibility">
                <anchor moveWithCells="1">
                  <from>
                    <xdr:col>3</xdr:col>
                    <xdr:colOff>142875</xdr:colOff>
                    <xdr:row>6</xdr:row>
                    <xdr:rowOff>76200</xdr:rowOff>
                  </from>
                  <to>
                    <xdr:col>3</xdr:col>
                    <xdr:colOff>1838325</xdr:colOff>
                    <xdr:row>6</xdr:row>
                    <xdr:rowOff>409575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FEA9-0A69-49C9-AA4E-CADAAE476D8B}">
  <sheetPr codeName="Sheet2"/>
  <dimension ref="B1:E13"/>
  <sheetViews>
    <sheetView showGridLines="0" showRowColHeaders="0" topLeftCell="A2" zoomScale="130" zoomScaleNormal="130" workbookViewId="0">
      <selection activeCell="D2" sqref="D2"/>
    </sheetView>
  </sheetViews>
  <sheetFormatPr defaultRowHeight="12.75" x14ac:dyDescent="0.2"/>
  <cols>
    <col min="1" max="1" width="9.140625" style="95"/>
    <col min="2" max="2" width="4.42578125" style="95" customWidth="1"/>
    <col min="3" max="3" width="60" style="95" customWidth="1"/>
    <col min="4" max="4" width="35.42578125" style="95" customWidth="1"/>
    <col min="5" max="16384" width="9.140625" style="95"/>
  </cols>
  <sheetData>
    <row r="1" spans="2:5" ht="17.25" customHeight="1" x14ac:dyDescent="0.2">
      <c r="C1" s="1" t="str">
        <f>Main!D1</f>
        <v>NRMCA Excellence in Quality Award - 2025</v>
      </c>
      <c r="D1" s="96" t="s">
        <v>215</v>
      </c>
    </row>
    <row r="2" spans="2:5" ht="27" customHeight="1" thickBot="1" x14ac:dyDescent="0.3">
      <c r="C2" s="97" t="s">
        <v>16</v>
      </c>
      <c r="D2" s="233" t="s">
        <v>155</v>
      </c>
      <c r="E2" s="98"/>
    </row>
    <row r="3" spans="2:5" ht="17.25" customHeight="1" thickBot="1" x14ac:dyDescent="0.25">
      <c r="B3" s="201">
        <v>2</v>
      </c>
      <c r="C3" s="226" t="s">
        <v>127</v>
      </c>
      <c r="D3" s="231" t="str">
        <f>"("&amp;'Choice Score'!B25&amp;"%)"</f>
        <v>(9%)</v>
      </c>
    </row>
    <row r="4" spans="2:5" ht="66.75" customHeight="1" x14ac:dyDescent="0.2">
      <c r="B4" s="416">
        <v>2.1</v>
      </c>
      <c r="C4" s="427" t="s">
        <v>20</v>
      </c>
      <c r="D4" s="110"/>
    </row>
    <row r="5" spans="2:5" ht="15.75" customHeight="1" thickBot="1" x14ac:dyDescent="0.25">
      <c r="B5" s="424"/>
      <c r="C5" s="428"/>
      <c r="D5" s="363"/>
    </row>
    <row r="6" spans="2:5" ht="86.25" customHeight="1" thickBot="1" x14ac:dyDescent="0.25">
      <c r="B6" s="103">
        <v>2.2000000000000002</v>
      </c>
      <c r="C6" s="108" t="s">
        <v>360</v>
      </c>
      <c r="D6" s="100"/>
    </row>
    <row r="7" spans="2:5" ht="51.75" customHeight="1" thickBot="1" x14ac:dyDescent="0.25">
      <c r="B7" s="194">
        <v>2.2999999999999998</v>
      </c>
      <c r="C7" s="104" t="s">
        <v>21</v>
      </c>
      <c r="D7" s="105"/>
    </row>
    <row r="8" spans="2:5" ht="46.5" customHeight="1" x14ac:dyDescent="0.2">
      <c r="B8" s="195">
        <v>2.4</v>
      </c>
      <c r="C8" s="107" t="s">
        <v>361</v>
      </c>
      <c r="D8" s="100"/>
    </row>
    <row r="9" spans="2:5" ht="26.25" customHeight="1" x14ac:dyDescent="0.2">
      <c r="B9" s="425">
        <v>2.5</v>
      </c>
      <c r="C9" s="429" t="s">
        <v>311</v>
      </c>
      <c r="D9" s="422"/>
    </row>
    <row r="10" spans="2:5" ht="27" customHeight="1" x14ac:dyDescent="0.2">
      <c r="B10" s="426"/>
      <c r="C10" s="430"/>
      <c r="D10" s="423"/>
    </row>
    <row r="11" spans="2:5" ht="16.5" customHeight="1" x14ac:dyDescent="0.2">
      <c r="B11" s="412" t="s">
        <v>17</v>
      </c>
      <c r="C11" s="413"/>
      <c r="D11" s="115" t="str">
        <f>IF('Choice Score'!D43=TRUE,'Choice Score'!A43,"")</f>
        <v/>
      </c>
    </row>
    <row r="12" spans="2:5" ht="17.25" customHeight="1" x14ac:dyDescent="0.2">
      <c r="B12" s="414" t="s">
        <v>18</v>
      </c>
      <c r="C12" s="415"/>
      <c r="D12" s="116">
        <f>IF('Choice Score'!D43=FALSE,'Choice Score'!A43,"")</f>
        <v>2.5</v>
      </c>
    </row>
    <row r="13" spans="2:5" ht="18.75" customHeight="1" x14ac:dyDescent="0.2">
      <c r="B13" s="15" t="s">
        <v>19</v>
      </c>
    </row>
  </sheetData>
  <sheetProtection algorithmName="SHA-512" hashValue="dTFPCQLYvxqp6FJMl4fdzFJ2HAo76RELgRmvUydSsvdqZXNfKaNF6h6DSOdSeWlIg82vxF6Fb+zYZq5VgcyM1Q==" saltValue="HjgLp0qHL7IOxsctmaNxVA==" spinCount="100000" sheet="1" selectLockedCells="1"/>
  <protectedRanges>
    <protectedRange sqref="D5" name="Range1"/>
  </protectedRanges>
  <mergeCells count="7">
    <mergeCell ref="D9:D10"/>
    <mergeCell ref="B11:C11"/>
    <mergeCell ref="B12:C12"/>
    <mergeCell ref="B4:B5"/>
    <mergeCell ref="B9:B10"/>
    <mergeCell ref="C4:C5"/>
    <mergeCell ref="C9:C10"/>
  </mergeCells>
  <hyperlinks>
    <hyperlink ref="D2" location="Main!A1" display="Return to Main" xr:uid="{65321CB0-DE9E-4A37-88EB-90C5DC17BD79}"/>
  </hyperlinks>
  <printOptions horizontalCentered="1"/>
  <pageMargins left="0.5" right="0.5" top="0.56999999999999995" bottom="0.62" header="0.5" footer="0.5"/>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82" r:id="rId4" name="Check Box 14">
              <controlPr locked="0" defaultSize="0" autoFill="0" autoLine="0" autoPict="0">
                <anchor moveWithCells="1">
                  <from>
                    <xdr:col>3</xdr:col>
                    <xdr:colOff>171450</xdr:colOff>
                    <xdr:row>3</xdr:row>
                    <xdr:rowOff>19050</xdr:rowOff>
                  </from>
                  <to>
                    <xdr:col>3</xdr:col>
                    <xdr:colOff>2200275</xdr:colOff>
                    <xdr:row>3</xdr:row>
                    <xdr:rowOff>238125</xdr:rowOff>
                  </to>
                </anchor>
              </controlPr>
            </control>
          </mc:Choice>
        </mc:AlternateContent>
        <mc:AlternateContent xmlns:mc="http://schemas.openxmlformats.org/markup-compatibility/2006">
          <mc:Choice Requires="x14">
            <control shapeId="7183" r:id="rId5" name="Check Box 15">
              <controlPr locked="0" defaultSize="0" autoFill="0" autoLine="0" autoPict="0">
                <anchor moveWithCells="1">
                  <from>
                    <xdr:col>3</xdr:col>
                    <xdr:colOff>171450</xdr:colOff>
                    <xdr:row>3</xdr:row>
                    <xdr:rowOff>209550</xdr:rowOff>
                  </from>
                  <to>
                    <xdr:col>3</xdr:col>
                    <xdr:colOff>2200275</xdr:colOff>
                    <xdr:row>3</xdr:row>
                    <xdr:rowOff>428625</xdr:rowOff>
                  </to>
                </anchor>
              </controlPr>
            </control>
          </mc:Choice>
        </mc:AlternateContent>
        <mc:AlternateContent xmlns:mc="http://schemas.openxmlformats.org/markup-compatibility/2006">
          <mc:Choice Requires="x14">
            <control shapeId="7184" r:id="rId6" name="Check Box 16">
              <controlPr locked="0" defaultSize="0" autoFill="0" autoLine="0" autoPict="0">
                <anchor moveWithCells="1">
                  <from>
                    <xdr:col>3</xdr:col>
                    <xdr:colOff>171450</xdr:colOff>
                    <xdr:row>3</xdr:row>
                    <xdr:rowOff>400050</xdr:rowOff>
                  </from>
                  <to>
                    <xdr:col>3</xdr:col>
                    <xdr:colOff>2200275</xdr:colOff>
                    <xdr:row>3</xdr:row>
                    <xdr:rowOff>619125</xdr:rowOff>
                  </to>
                </anchor>
              </controlPr>
            </control>
          </mc:Choice>
        </mc:AlternateContent>
        <mc:AlternateContent xmlns:mc="http://schemas.openxmlformats.org/markup-compatibility/2006">
          <mc:Choice Requires="x14">
            <control shapeId="7185" r:id="rId7" name="Check Box 17">
              <controlPr locked="0" defaultSize="0" autoFill="0" autoLine="0" autoPict="0">
                <anchor moveWithCells="1">
                  <from>
                    <xdr:col>3</xdr:col>
                    <xdr:colOff>171450</xdr:colOff>
                    <xdr:row>3</xdr:row>
                    <xdr:rowOff>590550</xdr:rowOff>
                  </from>
                  <to>
                    <xdr:col>3</xdr:col>
                    <xdr:colOff>2200275</xdr:colOff>
                    <xdr:row>3</xdr:row>
                    <xdr:rowOff>809625</xdr:rowOff>
                  </to>
                </anchor>
              </controlPr>
            </control>
          </mc:Choice>
        </mc:AlternateContent>
        <mc:AlternateContent xmlns:mc="http://schemas.openxmlformats.org/markup-compatibility/2006">
          <mc:Choice Requires="x14">
            <control shapeId="7192" r:id="rId8" name="Check Box 24">
              <controlPr locked="0" defaultSize="0" autoFill="0" autoLine="0" autoPict="0">
                <anchor moveWithCells="1">
                  <from>
                    <xdr:col>3</xdr:col>
                    <xdr:colOff>171450</xdr:colOff>
                    <xdr:row>6</xdr:row>
                    <xdr:rowOff>9525</xdr:rowOff>
                  </from>
                  <to>
                    <xdr:col>3</xdr:col>
                    <xdr:colOff>2200275</xdr:colOff>
                    <xdr:row>6</xdr:row>
                    <xdr:rowOff>228600</xdr:rowOff>
                  </to>
                </anchor>
              </controlPr>
            </control>
          </mc:Choice>
        </mc:AlternateContent>
        <mc:AlternateContent xmlns:mc="http://schemas.openxmlformats.org/markup-compatibility/2006">
          <mc:Choice Requires="x14">
            <control shapeId="7193" r:id="rId9" name="Check Box 25">
              <controlPr locked="0" defaultSize="0" autoFill="0" autoLine="0" autoPict="0">
                <anchor moveWithCells="1">
                  <from>
                    <xdr:col>3</xdr:col>
                    <xdr:colOff>171450</xdr:colOff>
                    <xdr:row>6</xdr:row>
                    <xdr:rowOff>209550</xdr:rowOff>
                  </from>
                  <to>
                    <xdr:col>3</xdr:col>
                    <xdr:colOff>2200275</xdr:colOff>
                    <xdr:row>6</xdr:row>
                    <xdr:rowOff>428625</xdr:rowOff>
                  </to>
                </anchor>
              </controlPr>
            </control>
          </mc:Choice>
        </mc:AlternateContent>
        <mc:AlternateContent xmlns:mc="http://schemas.openxmlformats.org/markup-compatibility/2006">
          <mc:Choice Requires="x14">
            <control shapeId="7194" r:id="rId10" name="Check Box 26">
              <controlPr locked="0" defaultSize="0" autoFill="0" autoLine="0" autoPict="0">
                <anchor moveWithCells="1">
                  <from>
                    <xdr:col>3</xdr:col>
                    <xdr:colOff>171450</xdr:colOff>
                    <xdr:row>6</xdr:row>
                    <xdr:rowOff>409575</xdr:rowOff>
                  </from>
                  <to>
                    <xdr:col>3</xdr:col>
                    <xdr:colOff>2200275</xdr:colOff>
                    <xdr:row>6</xdr:row>
                    <xdr:rowOff>628650</xdr:rowOff>
                  </to>
                </anchor>
              </controlPr>
            </control>
          </mc:Choice>
        </mc:AlternateContent>
        <mc:AlternateContent xmlns:mc="http://schemas.openxmlformats.org/markup-compatibility/2006">
          <mc:Choice Requires="x14">
            <control shapeId="7195" r:id="rId11" name="Drop Down 27">
              <controlPr locked="0" defaultSize="0" autoLine="0" autoPict="0">
                <anchor moveWithCells="1">
                  <from>
                    <xdr:col>3</xdr:col>
                    <xdr:colOff>142875</xdr:colOff>
                    <xdr:row>7</xdr:row>
                    <xdr:rowOff>171450</xdr:rowOff>
                  </from>
                  <to>
                    <xdr:col>3</xdr:col>
                    <xdr:colOff>2276475</xdr:colOff>
                    <xdr:row>7</xdr:row>
                    <xdr:rowOff>400050</xdr:rowOff>
                  </to>
                </anchor>
              </controlPr>
            </control>
          </mc:Choice>
        </mc:AlternateContent>
        <mc:AlternateContent xmlns:mc="http://schemas.openxmlformats.org/markup-compatibility/2006">
          <mc:Choice Requires="x14">
            <control shapeId="7253" r:id="rId12" name="Check Box 85">
              <controlPr locked="0" defaultSize="0" autoFill="0" autoLine="0" autoPict="0">
                <anchor moveWithCells="1">
                  <from>
                    <xdr:col>3</xdr:col>
                    <xdr:colOff>200025</xdr:colOff>
                    <xdr:row>8</xdr:row>
                    <xdr:rowOff>219075</xdr:rowOff>
                  </from>
                  <to>
                    <xdr:col>3</xdr:col>
                    <xdr:colOff>2095500</xdr:colOff>
                    <xdr:row>9</xdr:row>
                    <xdr:rowOff>104775</xdr:rowOff>
                  </to>
                </anchor>
              </controlPr>
            </control>
          </mc:Choice>
        </mc:AlternateContent>
        <mc:AlternateContent xmlns:mc="http://schemas.openxmlformats.org/markup-compatibility/2006">
          <mc:Choice Requires="x14">
            <control shapeId="7402" r:id="rId13" name="Check Box 234">
              <controlPr locked="0" defaultSize="0" autoFill="0" autoLine="0" autoPict="0" altText="Yes">
                <anchor moveWithCells="1">
                  <from>
                    <xdr:col>3</xdr:col>
                    <xdr:colOff>171450</xdr:colOff>
                    <xdr:row>5</xdr:row>
                    <xdr:rowOff>19050</xdr:rowOff>
                  </from>
                  <to>
                    <xdr:col>3</xdr:col>
                    <xdr:colOff>2200275</xdr:colOff>
                    <xdr:row>5</xdr:row>
                    <xdr:rowOff>238125</xdr:rowOff>
                  </to>
                </anchor>
              </controlPr>
            </control>
          </mc:Choice>
        </mc:AlternateContent>
        <mc:AlternateContent xmlns:mc="http://schemas.openxmlformats.org/markup-compatibility/2006">
          <mc:Choice Requires="x14">
            <control shapeId="7403" r:id="rId14" name="Check Box 235">
              <controlPr locked="0" defaultSize="0" autoFill="0" autoLine="0" autoPict="0">
                <anchor moveWithCells="1">
                  <from>
                    <xdr:col>3</xdr:col>
                    <xdr:colOff>171450</xdr:colOff>
                    <xdr:row>5</xdr:row>
                    <xdr:rowOff>209550</xdr:rowOff>
                  </from>
                  <to>
                    <xdr:col>3</xdr:col>
                    <xdr:colOff>2200275</xdr:colOff>
                    <xdr:row>5</xdr:row>
                    <xdr:rowOff>428625</xdr:rowOff>
                  </to>
                </anchor>
              </controlPr>
            </control>
          </mc:Choice>
        </mc:AlternateContent>
        <mc:AlternateContent xmlns:mc="http://schemas.openxmlformats.org/markup-compatibility/2006">
          <mc:Choice Requires="x14">
            <control shapeId="7404" r:id="rId15" name="Check Box 236">
              <controlPr locked="0" defaultSize="0" autoFill="0" autoLine="0" autoPict="0">
                <anchor moveWithCells="1">
                  <from>
                    <xdr:col>3</xdr:col>
                    <xdr:colOff>171450</xdr:colOff>
                    <xdr:row>5</xdr:row>
                    <xdr:rowOff>400050</xdr:rowOff>
                  </from>
                  <to>
                    <xdr:col>3</xdr:col>
                    <xdr:colOff>2200275</xdr:colOff>
                    <xdr:row>5</xdr:row>
                    <xdr:rowOff>619125</xdr:rowOff>
                  </to>
                </anchor>
              </controlPr>
            </control>
          </mc:Choice>
        </mc:AlternateContent>
        <mc:AlternateContent xmlns:mc="http://schemas.openxmlformats.org/markup-compatibility/2006">
          <mc:Choice Requires="x14">
            <control shapeId="7405" r:id="rId16" name="Check Box 237">
              <controlPr locked="0" defaultSize="0" autoFill="0" autoLine="0" autoPict="0">
                <anchor moveWithCells="1">
                  <from>
                    <xdr:col>3</xdr:col>
                    <xdr:colOff>171450</xdr:colOff>
                    <xdr:row>5</xdr:row>
                    <xdr:rowOff>590550</xdr:rowOff>
                  </from>
                  <to>
                    <xdr:col>3</xdr:col>
                    <xdr:colOff>2200275</xdr:colOff>
                    <xdr:row>5</xdr:row>
                    <xdr:rowOff>809625</xdr:rowOff>
                  </to>
                </anchor>
              </controlPr>
            </control>
          </mc:Choice>
        </mc:AlternateContent>
        <mc:AlternateContent xmlns:mc="http://schemas.openxmlformats.org/markup-compatibility/2006">
          <mc:Choice Requires="x14">
            <control shapeId="7407" r:id="rId17" name="Check Box 239">
              <controlPr locked="0" defaultSize="0" autoFill="0" autoLine="0" autoPict="0">
                <anchor moveWithCells="1">
                  <from>
                    <xdr:col>3</xdr:col>
                    <xdr:colOff>180975</xdr:colOff>
                    <xdr:row>5</xdr:row>
                    <xdr:rowOff>809625</xdr:rowOff>
                  </from>
                  <to>
                    <xdr:col>3</xdr:col>
                    <xdr:colOff>2209800</xdr:colOff>
                    <xdr:row>5</xdr:row>
                    <xdr:rowOff>1028700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2AC5-7516-4531-A715-772B275577A9}">
  <sheetPr codeName="Sheet3">
    <pageSetUpPr fitToPage="1"/>
  </sheetPr>
  <dimension ref="B1:E15"/>
  <sheetViews>
    <sheetView showGridLines="0" showRowColHeaders="0" zoomScaleNormal="100" workbookViewId="0">
      <selection activeCell="D2" sqref="D2"/>
    </sheetView>
  </sheetViews>
  <sheetFormatPr defaultRowHeight="12.75" x14ac:dyDescent="0.2"/>
  <cols>
    <col min="1" max="1" width="9.140625" style="95"/>
    <col min="2" max="2" width="4.42578125" style="95" customWidth="1"/>
    <col min="3" max="3" width="62.140625" style="95" customWidth="1"/>
    <col min="4" max="4" width="35.42578125" style="95" customWidth="1"/>
    <col min="5" max="16384" width="9.140625" style="95"/>
  </cols>
  <sheetData>
    <row r="1" spans="2:5" ht="24.75" customHeight="1" x14ac:dyDescent="0.2">
      <c r="C1" s="1" t="str">
        <f>Main!D1</f>
        <v>NRMCA Excellence in Quality Award - 2025</v>
      </c>
      <c r="D1" s="96" t="s">
        <v>214</v>
      </c>
    </row>
    <row r="2" spans="2:5" ht="27" customHeight="1" x14ac:dyDescent="0.25">
      <c r="C2" s="97" t="s">
        <v>16</v>
      </c>
      <c r="D2" s="233" t="s">
        <v>155</v>
      </c>
      <c r="E2" s="98"/>
    </row>
    <row r="3" spans="2:5" ht="18" customHeight="1" x14ac:dyDescent="0.2">
      <c r="B3" s="201">
        <v>3</v>
      </c>
      <c r="C3" s="226" t="s">
        <v>128</v>
      </c>
      <c r="D3" s="231" t="str">
        <f>"("&amp;'Choice Score'!B44&amp;"%)"</f>
        <v>(13%)</v>
      </c>
    </row>
    <row r="4" spans="2:5" ht="38.25" customHeight="1" thickBot="1" x14ac:dyDescent="0.25">
      <c r="B4" s="120">
        <v>3.1</v>
      </c>
      <c r="C4" s="107" t="s">
        <v>363</v>
      </c>
      <c r="D4" s="100"/>
    </row>
    <row r="5" spans="2:5" ht="72.75" customHeight="1" thickBot="1" x14ac:dyDescent="0.25">
      <c r="B5" s="318">
        <v>3.2</v>
      </c>
      <c r="C5" s="107" t="s">
        <v>314</v>
      </c>
      <c r="D5" s="100"/>
    </row>
    <row r="6" spans="2:5" ht="65.25" customHeight="1" thickBot="1" x14ac:dyDescent="0.25">
      <c r="B6" s="120">
        <v>3.3</v>
      </c>
      <c r="C6" s="121" t="s">
        <v>402</v>
      </c>
      <c r="D6" s="100"/>
    </row>
    <row r="7" spans="2:5" ht="45.75" customHeight="1" thickBot="1" x14ac:dyDescent="0.25">
      <c r="B7" s="196">
        <v>3.4</v>
      </c>
      <c r="C7" s="109" t="s">
        <v>364</v>
      </c>
      <c r="D7" s="110"/>
    </row>
    <row r="8" spans="2:5" ht="45.75" customHeight="1" x14ac:dyDescent="0.2">
      <c r="B8" s="435">
        <v>3.5</v>
      </c>
      <c r="C8" s="109" t="s">
        <v>369</v>
      </c>
      <c r="D8" s="110"/>
    </row>
    <row r="9" spans="2:5" ht="57" customHeight="1" thickBot="1" x14ac:dyDescent="0.25">
      <c r="B9" s="436"/>
      <c r="C9" s="111" t="s">
        <v>374</v>
      </c>
      <c r="D9" s="112"/>
    </row>
    <row r="10" spans="2:5" ht="51.95" customHeight="1" thickBot="1" x14ac:dyDescent="0.25">
      <c r="B10" s="196">
        <v>3.6</v>
      </c>
      <c r="C10" s="122" t="s">
        <v>370</v>
      </c>
      <c r="D10" s="105"/>
    </row>
    <row r="11" spans="2:5" ht="46.5" customHeight="1" thickBot="1" x14ac:dyDescent="0.25">
      <c r="B11" s="206">
        <v>3.7</v>
      </c>
      <c r="C11" s="122" t="s">
        <v>371</v>
      </c>
      <c r="D11" s="105"/>
    </row>
    <row r="12" spans="2:5" ht="46.5" customHeight="1" thickBot="1" x14ac:dyDescent="0.25">
      <c r="B12" s="313">
        <v>3.8</v>
      </c>
      <c r="C12" s="122" t="s">
        <v>229</v>
      </c>
      <c r="D12" s="100"/>
    </row>
    <row r="13" spans="2:5" ht="17.25" customHeight="1" x14ac:dyDescent="0.2">
      <c r="B13" s="408" t="s">
        <v>17</v>
      </c>
      <c r="C13" s="431"/>
      <c r="D13" s="123" t="str">
        <f>IF('Choice Score'!D66=TRUE,'Choice Score'!A62,"")</f>
        <v/>
      </c>
    </row>
    <row r="14" spans="2:5" ht="19.5" customHeight="1" x14ac:dyDescent="0.2">
      <c r="B14" s="432" t="s">
        <v>18</v>
      </c>
      <c r="C14" s="433"/>
      <c r="D14" s="124">
        <f>IF('Choice Score'!D66=FALSE,'Choice Score'!A62,"")</f>
        <v>3.5</v>
      </c>
    </row>
    <row r="15" spans="2:5" ht="21.75" customHeight="1" x14ac:dyDescent="0.2">
      <c r="B15" s="434" t="s">
        <v>19</v>
      </c>
      <c r="C15" s="434"/>
      <c r="D15" s="434"/>
      <c r="E15" s="434"/>
    </row>
  </sheetData>
  <sheetProtection algorithmName="SHA-512" hashValue="1kWztnQ22zfulXaAB7eJRnZ6EVwil1OcmupUm4yHnWE698dOmqDt+oosWCQYpcFwsSYRyMwKjsdCBGLnBw0Glw==" saltValue="RhsTwXGHRoUL50XBE5A5qg==" spinCount="100000" sheet="1" selectLockedCells="1"/>
  <mergeCells count="4">
    <mergeCell ref="B13:C13"/>
    <mergeCell ref="B14:C14"/>
    <mergeCell ref="B15:E15"/>
    <mergeCell ref="B8:B9"/>
  </mergeCells>
  <hyperlinks>
    <hyperlink ref="D2" location="Main!A1" display="Return to Main" xr:uid="{23C6B3B7-8990-46C6-9612-2C2901D38906}"/>
  </hyperlinks>
  <printOptions horizontalCentered="1"/>
  <pageMargins left="0.5" right="0.5" top="0.59" bottom="0.64" header="0.5" footer="0.5"/>
  <pageSetup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04" r:id="rId4" name="Check Box 12">
              <controlPr locked="0" defaultSize="0" autoFill="0" autoLine="0" autoPict="0">
                <anchor moveWithCells="1">
                  <from>
                    <xdr:col>3</xdr:col>
                    <xdr:colOff>219075</xdr:colOff>
                    <xdr:row>5</xdr:row>
                    <xdr:rowOff>0</xdr:rowOff>
                  </from>
                  <to>
                    <xdr:col>3</xdr:col>
                    <xdr:colOff>2247900</xdr:colOff>
                    <xdr:row>5</xdr:row>
                    <xdr:rowOff>219075</xdr:rowOff>
                  </to>
                </anchor>
              </controlPr>
            </control>
          </mc:Choice>
        </mc:AlternateContent>
        <mc:AlternateContent xmlns:mc="http://schemas.openxmlformats.org/markup-compatibility/2006">
          <mc:Choice Requires="x14">
            <control shapeId="8193" r:id="rId5" name="Drop Down 1">
              <controlPr locked="0" defaultSize="0" autoLine="0" autoPict="0">
                <anchor moveWithCells="1">
                  <from>
                    <xdr:col>3</xdr:col>
                    <xdr:colOff>114300</xdr:colOff>
                    <xdr:row>3</xdr:row>
                    <xdr:rowOff>123825</xdr:rowOff>
                  </from>
                  <to>
                    <xdr:col>3</xdr:col>
                    <xdr:colOff>2247900</xdr:colOff>
                    <xdr:row>3</xdr:row>
                    <xdr:rowOff>352425</xdr:rowOff>
                  </to>
                </anchor>
              </controlPr>
            </control>
          </mc:Choice>
        </mc:AlternateContent>
        <mc:AlternateContent xmlns:mc="http://schemas.openxmlformats.org/markup-compatibility/2006">
          <mc:Choice Requires="x14">
            <control shapeId="8196" r:id="rId6" name="Drop Down 4">
              <controlPr locked="0" defaultSize="0" autoLine="0" autoPict="0">
                <anchor moveWithCells="1">
                  <from>
                    <xdr:col>3</xdr:col>
                    <xdr:colOff>114300</xdr:colOff>
                    <xdr:row>6</xdr:row>
                    <xdr:rowOff>180975</xdr:rowOff>
                  </from>
                  <to>
                    <xdr:col>3</xdr:col>
                    <xdr:colOff>2247900</xdr:colOff>
                    <xdr:row>6</xdr:row>
                    <xdr:rowOff>409575</xdr:rowOff>
                  </to>
                </anchor>
              </controlPr>
            </control>
          </mc:Choice>
        </mc:AlternateContent>
        <mc:AlternateContent xmlns:mc="http://schemas.openxmlformats.org/markup-compatibility/2006">
          <mc:Choice Requires="x14">
            <control shapeId="8197" r:id="rId7" name="Drop Down 5">
              <controlPr locked="0" defaultSize="0" autoLine="0" autoPict="0">
                <anchor moveWithCells="1">
                  <from>
                    <xdr:col>3</xdr:col>
                    <xdr:colOff>114300</xdr:colOff>
                    <xdr:row>9</xdr:row>
                    <xdr:rowOff>209550</xdr:rowOff>
                  </from>
                  <to>
                    <xdr:col>3</xdr:col>
                    <xdr:colOff>2247900</xdr:colOff>
                    <xdr:row>9</xdr:row>
                    <xdr:rowOff>438150</xdr:rowOff>
                  </to>
                </anchor>
              </controlPr>
            </control>
          </mc:Choice>
        </mc:AlternateContent>
        <mc:AlternateContent xmlns:mc="http://schemas.openxmlformats.org/markup-compatibility/2006">
          <mc:Choice Requires="x14">
            <control shapeId="8198" r:id="rId8" name="Drop Down 6">
              <controlPr locked="0" defaultSize="0" autoLine="0" autoPict="0">
                <anchor moveWithCells="1">
                  <from>
                    <xdr:col>3</xdr:col>
                    <xdr:colOff>114300</xdr:colOff>
                    <xdr:row>10</xdr:row>
                    <xdr:rowOff>171450</xdr:rowOff>
                  </from>
                  <to>
                    <xdr:col>3</xdr:col>
                    <xdr:colOff>2247900</xdr:colOff>
                    <xdr:row>10</xdr:row>
                    <xdr:rowOff>400050</xdr:rowOff>
                  </to>
                </anchor>
              </controlPr>
            </control>
          </mc:Choice>
        </mc:AlternateContent>
        <mc:AlternateContent xmlns:mc="http://schemas.openxmlformats.org/markup-compatibility/2006">
          <mc:Choice Requires="x14">
            <control shapeId="8199" r:id="rId9" name="Drop Down 7">
              <controlPr locked="0" defaultSize="0" autoLine="0" autoPict="0">
                <anchor moveWithCells="1">
                  <from>
                    <xdr:col>3</xdr:col>
                    <xdr:colOff>114300</xdr:colOff>
                    <xdr:row>11</xdr:row>
                    <xdr:rowOff>171450</xdr:rowOff>
                  </from>
                  <to>
                    <xdr:col>3</xdr:col>
                    <xdr:colOff>2247900</xdr:colOff>
                    <xdr:row>11</xdr:row>
                    <xdr:rowOff>400050</xdr:rowOff>
                  </to>
                </anchor>
              </controlPr>
            </control>
          </mc:Choice>
        </mc:AlternateContent>
        <mc:AlternateContent xmlns:mc="http://schemas.openxmlformats.org/markup-compatibility/2006">
          <mc:Choice Requires="x14">
            <control shapeId="8205" r:id="rId10" name="Check Box 13">
              <controlPr locked="0" defaultSize="0" autoFill="0" autoLine="0" autoPict="0">
                <anchor moveWithCells="1">
                  <from>
                    <xdr:col>3</xdr:col>
                    <xdr:colOff>209550</xdr:colOff>
                    <xdr:row>5</xdr:row>
                    <xdr:rowOff>200025</xdr:rowOff>
                  </from>
                  <to>
                    <xdr:col>3</xdr:col>
                    <xdr:colOff>2238375</xdr:colOff>
                    <xdr:row>5</xdr:row>
                    <xdr:rowOff>419100</xdr:rowOff>
                  </to>
                </anchor>
              </controlPr>
            </control>
          </mc:Choice>
        </mc:AlternateContent>
        <mc:AlternateContent xmlns:mc="http://schemas.openxmlformats.org/markup-compatibility/2006">
          <mc:Choice Requires="x14">
            <control shapeId="8206" r:id="rId11" name="Check Box 14">
              <controlPr locked="0" defaultSize="0" autoFill="0" autoLine="0" autoPict="0">
                <anchor moveWithCells="1">
                  <from>
                    <xdr:col>3</xdr:col>
                    <xdr:colOff>209550</xdr:colOff>
                    <xdr:row>5</xdr:row>
                    <xdr:rowOff>400050</xdr:rowOff>
                  </from>
                  <to>
                    <xdr:col>3</xdr:col>
                    <xdr:colOff>2238375</xdr:colOff>
                    <xdr:row>5</xdr:row>
                    <xdr:rowOff>619125</xdr:rowOff>
                  </to>
                </anchor>
              </controlPr>
            </control>
          </mc:Choice>
        </mc:AlternateContent>
        <mc:AlternateContent xmlns:mc="http://schemas.openxmlformats.org/markup-compatibility/2006">
          <mc:Choice Requires="x14">
            <control shapeId="8207" r:id="rId12" name="Check Box 15">
              <controlPr locked="0" defaultSize="0" autoFill="0" autoLine="0" autoPict="0">
                <anchor moveWithCells="1">
                  <from>
                    <xdr:col>3</xdr:col>
                    <xdr:colOff>209550</xdr:colOff>
                    <xdr:row>5</xdr:row>
                    <xdr:rowOff>600075</xdr:rowOff>
                  </from>
                  <to>
                    <xdr:col>3</xdr:col>
                    <xdr:colOff>2238375</xdr:colOff>
                    <xdr:row>5</xdr:row>
                    <xdr:rowOff>819150</xdr:rowOff>
                  </to>
                </anchor>
              </controlPr>
            </control>
          </mc:Choice>
        </mc:AlternateContent>
        <mc:AlternateContent xmlns:mc="http://schemas.openxmlformats.org/markup-compatibility/2006">
          <mc:Choice Requires="x14">
            <control shapeId="8208" r:id="rId13" name="Check Box 16">
              <controlPr locked="0" defaultSize="0" autoFill="0" autoLine="0" autoPict="0">
                <anchor moveWithCells="1">
                  <from>
                    <xdr:col>3</xdr:col>
                    <xdr:colOff>209550</xdr:colOff>
                    <xdr:row>4</xdr:row>
                    <xdr:rowOff>38100</xdr:rowOff>
                  </from>
                  <to>
                    <xdr:col>3</xdr:col>
                    <xdr:colOff>2238375</xdr:colOff>
                    <xdr:row>4</xdr:row>
                    <xdr:rowOff>257175</xdr:rowOff>
                  </to>
                </anchor>
              </controlPr>
            </control>
          </mc:Choice>
        </mc:AlternateContent>
        <mc:AlternateContent xmlns:mc="http://schemas.openxmlformats.org/markup-compatibility/2006">
          <mc:Choice Requires="x14">
            <control shapeId="8209" r:id="rId14" name="Check Box 17">
              <controlPr locked="0" defaultSize="0" autoFill="0" autoLine="0" autoPict="0">
                <anchor moveWithCells="1">
                  <from>
                    <xdr:col>3</xdr:col>
                    <xdr:colOff>200025</xdr:colOff>
                    <xdr:row>4</xdr:row>
                    <xdr:rowOff>238125</xdr:rowOff>
                  </from>
                  <to>
                    <xdr:col>3</xdr:col>
                    <xdr:colOff>2228850</xdr:colOff>
                    <xdr:row>4</xdr:row>
                    <xdr:rowOff>457200</xdr:rowOff>
                  </to>
                </anchor>
              </controlPr>
            </control>
          </mc:Choice>
        </mc:AlternateContent>
        <mc:AlternateContent xmlns:mc="http://schemas.openxmlformats.org/markup-compatibility/2006">
          <mc:Choice Requires="x14">
            <control shapeId="8210" r:id="rId15" name="Check Box 18">
              <controlPr locked="0" defaultSize="0" autoFill="0" autoLine="0" autoPict="0">
                <anchor moveWithCells="1">
                  <from>
                    <xdr:col>3</xdr:col>
                    <xdr:colOff>200025</xdr:colOff>
                    <xdr:row>4</xdr:row>
                    <xdr:rowOff>438150</xdr:rowOff>
                  </from>
                  <to>
                    <xdr:col>3</xdr:col>
                    <xdr:colOff>2228850</xdr:colOff>
                    <xdr:row>4</xdr:row>
                    <xdr:rowOff>657225</xdr:rowOff>
                  </to>
                </anchor>
              </controlPr>
            </control>
          </mc:Choice>
        </mc:AlternateContent>
        <mc:AlternateContent xmlns:mc="http://schemas.openxmlformats.org/markup-compatibility/2006">
          <mc:Choice Requires="x14">
            <control shapeId="8211" r:id="rId16" name="Check Box 19">
              <controlPr locked="0" defaultSize="0" autoFill="0" autoLine="0" autoPict="0">
                <anchor moveWithCells="1">
                  <from>
                    <xdr:col>3</xdr:col>
                    <xdr:colOff>200025</xdr:colOff>
                    <xdr:row>4</xdr:row>
                    <xdr:rowOff>638175</xdr:rowOff>
                  </from>
                  <to>
                    <xdr:col>3</xdr:col>
                    <xdr:colOff>2228850</xdr:colOff>
                    <xdr:row>4</xdr:row>
                    <xdr:rowOff>857250</xdr:rowOff>
                  </to>
                </anchor>
              </controlPr>
            </control>
          </mc:Choice>
        </mc:AlternateContent>
        <mc:AlternateContent xmlns:mc="http://schemas.openxmlformats.org/markup-compatibility/2006">
          <mc:Choice Requires="x14">
            <control shapeId="8674" r:id="rId17" name="Drop Down 482">
              <controlPr locked="0" defaultSize="0" autoLine="0" autoPict="0">
                <anchor moveWithCells="1">
                  <from>
                    <xdr:col>3</xdr:col>
                    <xdr:colOff>114300</xdr:colOff>
                    <xdr:row>7</xdr:row>
                    <xdr:rowOff>180975</xdr:rowOff>
                  </from>
                  <to>
                    <xdr:col>3</xdr:col>
                    <xdr:colOff>2247900</xdr:colOff>
                    <xdr:row>7</xdr:row>
                    <xdr:rowOff>409575</xdr:rowOff>
                  </to>
                </anchor>
              </controlPr>
            </control>
          </mc:Choice>
        </mc:AlternateContent>
        <mc:AlternateContent xmlns:mc="http://schemas.openxmlformats.org/markup-compatibility/2006">
          <mc:Choice Requires="x14">
            <control shapeId="28073" r:id="rId18" name="Check Box 311">
              <controlPr locked="0" defaultSize="0" autoFill="0" autoLine="0" autoPict="0" altText="Plant operator training attached">
                <anchor moveWithCells="1">
                  <from>
                    <xdr:col>3</xdr:col>
                    <xdr:colOff>200025</xdr:colOff>
                    <xdr:row>8</xdr:row>
                    <xdr:rowOff>228600</xdr:rowOff>
                  </from>
                  <to>
                    <xdr:col>3</xdr:col>
                    <xdr:colOff>2200275</xdr:colOff>
                    <xdr:row>8</xdr:row>
                    <xdr:rowOff>438150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F6195-9EA6-4BB7-AA25-77DCA3D61723}">
  <sheetPr codeName="Sheet4">
    <pageSetUpPr fitToPage="1"/>
  </sheetPr>
  <dimension ref="B1:G19"/>
  <sheetViews>
    <sheetView showGridLines="0" showRowColHeaders="0" zoomScaleNormal="100" workbookViewId="0">
      <selection activeCell="D2" sqref="D2"/>
    </sheetView>
  </sheetViews>
  <sheetFormatPr defaultRowHeight="12.75" x14ac:dyDescent="0.2"/>
  <cols>
    <col min="1" max="1" width="9.140625" style="95"/>
    <col min="2" max="2" width="4.42578125" style="95" customWidth="1"/>
    <col min="3" max="3" width="65.28515625" style="95" customWidth="1"/>
    <col min="4" max="4" width="39.28515625" style="95" customWidth="1"/>
    <col min="5" max="16384" width="9.140625" style="95"/>
  </cols>
  <sheetData>
    <row r="1" spans="2:7" ht="20.25" customHeight="1" x14ac:dyDescent="0.2">
      <c r="C1" s="1" t="str">
        <f>Main!D1</f>
        <v>NRMCA Excellence in Quality Award - 2025</v>
      </c>
      <c r="D1" s="96" t="s">
        <v>213</v>
      </c>
    </row>
    <row r="2" spans="2:7" ht="27" customHeight="1" thickBot="1" x14ac:dyDescent="0.3">
      <c r="C2" s="97" t="s">
        <v>16</v>
      </c>
      <c r="D2" s="233" t="s">
        <v>155</v>
      </c>
      <c r="E2" s="98"/>
    </row>
    <row r="3" spans="2:7" ht="18" customHeight="1" thickBot="1" x14ac:dyDescent="0.25">
      <c r="B3" s="201">
        <v>4</v>
      </c>
      <c r="C3" s="226" t="s">
        <v>129</v>
      </c>
      <c r="D3" s="231" t="str">
        <f>"("&amp;'Choice Score'!B79&amp;"%)"</f>
        <v>(14%)</v>
      </c>
    </row>
    <row r="4" spans="2:7" ht="33.75" customHeight="1" thickBot="1" x14ac:dyDescent="0.25">
      <c r="B4" s="114">
        <v>4.0999999999999996</v>
      </c>
      <c r="C4" s="107" t="s">
        <v>230</v>
      </c>
      <c r="D4" s="100"/>
    </row>
    <row r="5" spans="2:7" ht="33" customHeight="1" thickBot="1" x14ac:dyDescent="0.25">
      <c r="B5" s="103">
        <v>4.2</v>
      </c>
      <c r="C5" s="107" t="s">
        <v>403</v>
      </c>
      <c r="D5" s="100"/>
    </row>
    <row r="6" spans="2:7" ht="31.5" customHeight="1" thickBot="1" x14ac:dyDescent="0.25">
      <c r="B6" s="103">
        <v>4.3</v>
      </c>
      <c r="C6" s="109" t="s">
        <v>24</v>
      </c>
      <c r="D6" s="110"/>
    </row>
    <row r="7" spans="2:7" ht="36.75" customHeight="1" thickBot="1" x14ac:dyDescent="0.25">
      <c r="B7" s="416">
        <v>4.4000000000000004</v>
      </c>
      <c r="C7" s="107" t="s">
        <v>262</v>
      </c>
      <c r="D7" s="100"/>
    </row>
    <row r="8" spans="2:7" ht="42" customHeight="1" x14ac:dyDescent="0.2">
      <c r="B8" s="424"/>
      <c r="C8" s="322" t="s">
        <v>375</v>
      </c>
      <c r="D8" s="100"/>
    </row>
    <row r="9" spans="2:7" ht="47.25" customHeight="1" thickBot="1" x14ac:dyDescent="0.25">
      <c r="B9" s="103">
        <v>4.5</v>
      </c>
      <c r="C9" s="107" t="s">
        <v>231</v>
      </c>
      <c r="D9" s="100"/>
    </row>
    <row r="10" spans="2:7" ht="33.75" customHeight="1" thickBot="1" x14ac:dyDescent="0.25">
      <c r="B10" s="416">
        <v>4.5999999999999996</v>
      </c>
      <c r="C10" s="107" t="s">
        <v>179</v>
      </c>
      <c r="D10" s="100"/>
    </row>
    <row r="11" spans="2:7" ht="31.5" customHeight="1" thickBot="1" x14ac:dyDescent="0.25">
      <c r="B11" s="417"/>
      <c r="C11" s="109" t="s">
        <v>404</v>
      </c>
      <c r="D11" s="367"/>
    </row>
    <row r="12" spans="2:7" ht="31.5" customHeight="1" thickBot="1" x14ac:dyDescent="0.25">
      <c r="B12" s="417"/>
      <c r="C12" s="107" t="s">
        <v>405</v>
      </c>
      <c r="D12" s="367"/>
    </row>
    <row r="13" spans="2:7" ht="37.5" customHeight="1" thickBot="1" x14ac:dyDescent="0.25">
      <c r="B13" s="436"/>
      <c r="C13" s="332" t="s">
        <v>343</v>
      </c>
      <c r="D13" s="321"/>
    </row>
    <row r="14" spans="2:7" ht="98.25" customHeight="1" thickBot="1" x14ac:dyDescent="0.25">
      <c r="B14" s="330">
        <v>4.7</v>
      </c>
      <c r="C14" s="330" t="s">
        <v>25</v>
      </c>
      <c r="D14" s="117"/>
      <c r="F14" s="118"/>
      <c r="G14" s="118"/>
    </row>
    <row r="15" spans="2:7" ht="32.25" customHeight="1" thickBot="1" x14ac:dyDescent="0.25">
      <c r="B15" s="331"/>
      <c r="C15" s="108" t="s">
        <v>378</v>
      </c>
      <c r="D15" s="333"/>
      <c r="F15" s="118"/>
      <c r="G15" s="118"/>
    </row>
    <row r="16" spans="2:7" ht="33.75" customHeight="1" thickBot="1" x14ac:dyDescent="0.25">
      <c r="B16" s="194">
        <v>4.8</v>
      </c>
      <c r="C16" s="108" t="s">
        <v>184</v>
      </c>
      <c r="D16" s="100"/>
      <c r="F16" s="118"/>
      <c r="G16" s="119"/>
    </row>
    <row r="17" spans="2:7" ht="18.75" customHeight="1" x14ac:dyDescent="0.2">
      <c r="B17" s="408" t="s">
        <v>17</v>
      </c>
      <c r="C17" s="431"/>
      <c r="D17" s="115" t="str">
        <f>IF('Choice Score'!D96=TRUE,'Choice Score'!A91,"")&amp;"  "&amp;IF('Choice Score'!D106=TRUE,'Choice Score'!A100,"")&amp;"  "&amp;IF('Choice Score'!D113=TRUE,'Choice Score'!A107,"")</f>
        <v xml:space="preserve">    </v>
      </c>
      <c r="F17" s="118"/>
      <c r="G17" s="118"/>
    </row>
    <row r="18" spans="2:7" ht="18.75" customHeight="1" x14ac:dyDescent="0.2">
      <c r="B18" s="432" t="s">
        <v>18</v>
      </c>
      <c r="C18" s="433"/>
      <c r="D18" s="116" t="str">
        <f>IF('Choice Score'!D96=FALSE,'Choice Score'!A91,"")&amp;"  "&amp;IF('Choice Score'!D106=FALSE,'Choice Score'!A100,"")&amp;"  "&amp;IF('Choice Score'!D113=FALSE,'Choice Score'!A107,"")</f>
        <v>4.4  4.6  4.7</v>
      </c>
      <c r="F18" s="118"/>
      <c r="G18" s="118"/>
    </row>
    <row r="19" spans="2:7" ht="17.25" customHeight="1" x14ac:dyDescent="0.2">
      <c r="B19" s="15" t="s">
        <v>19</v>
      </c>
    </row>
  </sheetData>
  <sheetProtection algorithmName="SHA-512" hashValue="A6SgyQoGZoeh4spWX7jwdDozmhb5M5gdF6T32nmqipBRYfy1LskGAnmwvHAPDL7YpkaLMBf4V87iOMUZ/SfHXQ==" saltValue="45U9a3Bw9A+wgfFY2Cy1aw==" spinCount="100000" sheet="1" selectLockedCells="1"/>
  <mergeCells count="4">
    <mergeCell ref="B17:C17"/>
    <mergeCell ref="B18:C18"/>
    <mergeCell ref="B7:B8"/>
    <mergeCell ref="B10:B13"/>
  </mergeCells>
  <dataValidations xWindow="829" yWindow="657" count="1">
    <dataValidation type="whole" operator="greaterThan" allowBlank="1" showInputMessage="1" showErrorMessage="1" error="Input a number &gt; 0" prompt="Input a number &gt; 0" sqref="D11:D13" xr:uid="{69F627AB-8E24-4EF8-A6CE-22E20E90803F}">
      <formula1>0</formula1>
    </dataValidation>
  </dataValidations>
  <hyperlinks>
    <hyperlink ref="D2" location="Main!A1" display="Return to Main" xr:uid="{15A66260-9815-4E94-9FB1-B1753BFE7C83}"/>
  </hyperlinks>
  <printOptions horizontalCentered="1"/>
  <pageMargins left="0.5" right="0.5" top="0.57999999999999996" bottom="0.6" header="0.5" footer="0.5"/>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locked="0" defaultSize="0" autoLine="0" autoPict="0">
                <anchor moveWithCells="1">
                  <from>
                    <xdr:col>3</xdr:col>
                    <xdr:colOff>123825</xdr:colOff>
                    <xdr:row>3</xdr:row>
                    <xdr:rowOff>85725</xdr:rowOff>
                  </from>
                  <to>
                    <xdr:col>3</xdr:col>
                    <xdr:colOff>2257425</xdr:colOff>
                    <xdr:row>3</xdr:row>
                    <xdr:rowOff>314325</xdr:rowOff>
                  </to>
                </anchor>
              </controlPr>
            </control>
          </mc:Choice>
        </mc:AlternateContent>
        <mc:AlternateContent xmlns:mc="http://schemas.openxmlformats.org/markup-compatibility/2006">
          <mc:Choice Requires="x14">
            <control shapeId="9218" r:id="rId5" name="Drop Down 2">
              <controlPr locked="0" defaultSize="0" autoLine="0" autoPict="0">
                <anchor moveWithCells="1">
                  <from>
                    <xdr:col>3</xdr:col>
                    <xdr:colOff>123825</xdr:colOff>
                    <xdr:row>4</xdr:row>
                    <xdr:rowOff>85725</xdr:rowOff>
                  </from>
                  <to>
                    <xdr:col>3</xdr:col>
                    <xdr:colOff>2257425</xdr:colOff>
                    <xdr:row>4</xdr:row>
                    <xdr:rowOff>314325</xdr:rowOff>
                  </to>
                </anchor>
              </controlPr>
            </control>
          </mc:Choice>
        </mc:AlternateContent>
        <mc:AlternateContent xmlns:mc="http://schemas.openxmlformats.org/markup-compatibility/2006">
          <mc:Choice Requires="x14">
            <control shapeId="9219" r:id="rId6" name="Drop Down 3">
              <controlPr locked="0" defaultSize="0" autoLine="0" autoPict="0">
                <anchor moveWithCells="1">
                  <from>
                    <xdr:col>3</xdr:col>
                    <xdr:colOff>123825</xdr:colOff>
                    <xdr:row>5</xdr:row>
                    <xdr:rowOff>85725</xdr:rowOff>
                  </from>
                  <to>
                    <xdr:col>3</xdr:col>
                    <xdr:colOff>2257425</xdr:colOff>
                    <xdr:row>5</xdr:row>
                    <xdr:rowOff>314325</xdr:rowOff>
                  </to>
                </anchor>
              </controlPr>
            </control>
          </mc:Choice>
        </mc:AlternateContent>
        <mc:AlternateContent xmlns:mc="http://schemas.openxmlformats.org/markup-compatibility/2006">
          <mc:Choice Requires="x14">
            <control shapeId="9220" r:id="rId7" name="Drop Down 4">
              <controlPr locked="0" defaultSize="0" autoLine="0" autoPict="0">
                <anchor moveWithCells="1">
                  <from>
                    <xdr:col>3</xdr:col>
                    <xdr:colOff>123825</xdr:colOff>
                    <xdr:row>6</xdr:row>
                    <xdr:rowOff>152400</xdr:rowOff>
                  </from>
                  <to>
                    <xdr:col>3</xdr:col>
                    <xdr:colOff>2257425</xdr:colOff>
                    <xdr:row>6</xdr:row>
                    <xdr:rowOff>381000</xdr:rowOff>
                  </to>
                </anchor>
              </controlPr>
            </control>
          </mc:Choice>
        </mc:AlternateContent>
        <mc:AlternateContent xmlns:mc="http://schemas.openxmlformats.org/markup-compatibility/2006">
          <mc:Choice Requires="x14">
            <control shapeId="9221" r:id="rId8" name="Drop Down 5">
              <controlPr locked="0" defaultSize="0" autoLine="0" autoPict="0">
                <anchor moveWithCells="1">
                  <from>
                    <xdr:col>3</xdr:col>
                    <xdr:colOff>133350</xdr:colOff>
                    <xdr:row>8</xdr:row>
                    <xdr:rowOff>171450</xdr:rowOff>
                  </from>
                  <to>
                    <xdr:col>3</xdr:col>
                    <xdr:colOff>2266950</xdr:colOff>
                    <xdr:row>8</xdr:row>
                    <xdr:rowOff>400050</xdr:rowOff>
                  </to>
                </anchor>
              </controlPr>
            </control>
          </mc:Choice>
        </mc:AlternateContent>
        <mc:AlternateContent xmlns:mc="http://schemas.openxmlformats.org/markup-compatibility/2006">
          <mc:Choice Requires="x14">
            <control shapeId="9222" r:id="rId9" name="Drop Down 6">
              <controlPr locked="0" defaultSize="0" autoLine="0" autoPict="0">
                <anchor moveWithCells="1">
                  <from>
                    <xdr:col>3</xdr:col>
                    <xdr:colOff>123825</xdr:colOff>
                    <xdr:row>9</xdr:row>
                    <xdr:rowOff>85725</xdr:rowOff>
                  </from>
                  <to>
                    <xdr:col>3</xdr:col>
                    <xdr:colOff>2257425</xdr:colOff>
                    <xdr:row>9</xdr:row>
                    <xdr:rowOff>314325</xdr:rowOff>
                  </to>
                </anchor>
              </controlPr>
            </control>
          </mc:Choice>
        </mc:AlternateContent>
        <mc:AlternateContent xmlns:mc="http://schemas.openxmlformats.org/markup-compatibility/2006">
          <mc:Choice Requires="x14">
            <control shapeId="9223" r:id="rId10" name="Drop Down 7">
              <controlPr locked="0" defaultSize="0" autoLine="0" autoPict="0">
                <anchor moveWithCells="1">
                  <from>
                    <xdr:col>3</xdr:col>
                    <xdr:colOff>123825</xdr:colOff>
                    <xdr:row>15</xdr:row>
                    <xdr:rowOff>114300</xdr:rowOff>
                  </from>
                  <to>
                    <xdr:col>3</xdr:col>
                    <xdr:colOff>2524125</xdr:colOff>
                    <xdr:row>15</xdr:row>
                    <xdr:rowOff>342900</xdr:rowOff>
                  </to>
                </anchor>
              </controlPr>
            </control>
          </mc:Choice>
        </mc:AlternateContent>
        <mc:AlternateContent xmlns:mc="http://schemas.openxmlformats.org/markup-compatibility/2006">
          <mc:Choice Requires="x14">
            <control shapeId="9228" r:id="rId11" name="Check Box 12">
              <controlPr locked="0" defaultSize="0" autoFill="0" autoLine="0" autoPict="0">
                <anchor moveWithCells="1">
                  <from>
                    <xdr:col>3</xdr:col>
                    <xdr:colOff>180975</xdr:colOff>
                    <xdr:row>13</xdr:row>
                    <xdr:rowOff>0</xdr:rowOff>
                  </from>
                  <to>
                    <xdr:col>3</xdr:col>
                    <xdr:colOff>2209800</xdr:colOff>
                    <xdr:row>13</xdr:row>
                    <xdr:rowOff>219075</xdr:rowOff>
                  </to>
                </anchor>
              </controlPr>
            </control>
          </mc:Choice>
        </mc:AlternateContent>
        <mc:AlternateContent xmlns:mc="http://schemas.openxmlformats.org/markup-compatibility/2006">
          <mc:Choice Requires="x14">
            <control shapeId="9229" r:id="rId12" name="Check Box 13">
              <controlPr locked="0" defaultSize="0" autoFill="0" autoLine="0" autoPict="0">
                <anchor moveWithCells="1">
                  <from>
                    <xdr:col>3</xdr:col>
                    <xdr:colOff>180975</xdr:colOff>
                    <xdr:row>13</xdr:row>
                    <xdr:rowOff>171450</xdr:rowOff>
                  </from>
                  <to>
                    <xdr:col>3</xdr:col>
                    <xdr:colOff>2438400</xdr:colOff>
                    <xdr:row>13</xdr:row>
                    <xdr:rowOff>390525</xdr:rowOff>
                  </to>
                </anchor>
              </controlPr>
            </control>
          </mc:Choice>
        </mc:AlternateContent>
        <mc:AlternateContent xmlns:mc="http://schemas.openxmlformats.org/markup-compatibility/2006">
          <mc:Choice Requires="x14">
            <control shapeId="9230" r:id="rId13" name="Check Box 14">
              <controlPr locked="0" defaultSize="0" autoFill="0" autoLine="0" autoPict="0">
                <anchor moveWithCells="1">
                  <from>
                    <xdr:col>3</xdr:col>
                    <xdr:colOff>180975</xdr:colOff>
                    <xdr:row>13</xdr:row>
                    <xdr:rowOff>371475</xdr:rowOff>
                  </from>
                  <to>
                    <xdr:col>3</xdr:col>
                    <xdr:colOff>2305050</xdr:colOff>
                    <xdr:row>13</xdr:row>
                    <xdr:rowOff>590550</xdr:rowOff>
                  </to>
                </anchor>
              </controlPr>
            </control>
          </mc:Choice>
        </mc:AlternateContent>
        <mc:AlternateContent xmlns:mc="http://schemas.openxmlformats.org/markup-compatibility/2006">
          <mc:Choice Requires="x14">
            <control shapeId="9231" r:id="rId14" name="Check Box 15">
              <controlPr locked="0" defaultSize="0" autoFill="0" autoLine="0" autoPict="0">
                <anchor moveWithCells="1">
                  <from>
                    <xdr:col>3</xdr:col>
                    <xdr:colOff>180975</xdr:colOff>
                    <xdr:row>13</xdr:row>
                    <xdr:rowOff>571500</xdr:rowOff>
                  </from>
                  <to>
                    <xdr:col>3</xdr:col>
                    <xdr:colOff>2552700</xdr:colOff>
                    <xdr:row>13</xdr:row>
                    <xdr:rowOff>790575</xdr:rowOff>
                  </to>
                </anchor>
              </controlPr>
            </control>
          </mc:Choice>
        </mc:AlternateContent>
        <mc:AlternateContent xmlns:mc="http://schemas.openxmlformats.org/markup-compatibility/2006">
          <mc:Choice Requires="x14">
            <control shapeId="9432" r:id="rId15" name="Check Box 216">
              <controlPr locked="0" defaultSize="0" autoFill="0" autoLine="0" autoPict="0">
                <anchor moveWithCells="1">
                  <from>
                    <xdr:col>3</xdr:col>
                    <xdr:colOff>180975</xdr:colOff>
                    <xdr:row>13</xdr:row>
                    <xdr:rowOff>762000</xdr:rowOff>
                  </from>
                  <to>
                    <xdr:col>3</xdr:col>
                    <xdr:colOff>2495550</xdr:colOff>
                    <xdr:row>13</xdr:row>
                    <xdr:rowOff>981075</xdr:rowOff>
                  </to>
                </anchor>
              </controlPr>
            </control>
          </mc:Choice>
        </mc:AlternateContent>
        <mc:AlternateContent xmlns:mc="http://schemas.openxmlformats.org/markup-compatibility/2006">
          <mc:Choice Requires="x14">
            <control shapeId="9525" r:id="rId16" name="Check Box 309">
              <controlPr locked="0" defaultSize="0" autoFill="0" autoLine="0" autoPict="0">
                <anchor moveWithCells="1">
                  <from>
                    <xdr:col>3</xdr:col>
                    <xdr:colOff>133350</xdr:colOff>
                    <xdr:row>7</xdr:row>
                    <xdr:rowOff>152400</xdr:rowOff>
                  </from>
                  <to>
                    <xdr:col>3</xdr:col>
                    <xdr:colOff>2333625</xdr:colOff>
                    <xdr:row>7</xdr:row>
                    <xdr:rowOff>371475</xdr:rowOff>
                  </to>
                </anchor>
              </controlPr>
            </control>
          </mc:Choice>
        </mc:AlternateContent>
        <mc:AlternateContent xmlns:mc="http://schemas.openxmlformats.org/markup-compatibility/2006">
          <mc:Choice Requires="x14">
            <control shapeId="28902" r:id="rId17" name="Check Box 1254">
              <controlPr locked="0" defaultSize="0" autoFill="0" autoLine="0" autoPict="0">
                <anchor moveWithCells="1">
                  <from>
                    <xdr:col>3</xdr:col>
                    <xdr:colOff>180975</xdr:colOff>
                    <xdr:row>13</xdr:row>
                    <xdr:rowOff>1000125</xdr:rowOff>
                  </from>
                  <to>
                    <xdr:col>3</xdr:col>
                    <xdr:colOff>2447925</xdr:colOff>
                    <xdr:row>13</xdr:row>
                    <xdr:rowOff>1190625</xdr:rowOff>
                  </to>
                </anchor>
              </controlPr>
            </control>
          </mc:Choice>
        </mc:AlternateContent>
        <mc:AlternateContent xmlns:mc="http://schemas.openxmlformats.org/markup-compatibility/2006">
          <mc:Choice Requires="x14">
            <control shapeId="29164" r:id="rId18" name="Check Box 1516">
              <controlPr locked="0" defaultSize="0" autoFill="0" autoLine="0" autoPict="0">
                <anchor moveWithCells="1">
                  <from>
                    <xdr:col>3</xdr:col>
                    <xdr:colOff>161925</xdr:colOff>
                    <xdr:row>12</xdr:row>
                    <xdr:rowOff>95250</xdr:rowOff>
                  </from>
                  <to>
                    <xdr:col>3</xdr:col>
                    <xdr:colOff>2362200</xdr:colOff>
                    <xdr:row>12</xdr:row>
                    <xdr:rowOff>314325</xdr:rowOff>
                  </to>
                </anchor>
              </controlPr>
            </control>
          </mc:Choice>
        </mc:AlternateContent>
        <mc:AlternateContent xmlns:mc="http://schemas.openxmlformats.org/markup-compatibility/2006">
          <mc:Choice Requires="x14">
            <control shapeId="29203" r:id="rId19" name="Check Box 1555">
              <controlPr locked="0" defaultSize="0" autoFill="0" autoLine="0" autoPict="0">
                <anchor moveWithCells="1">
                  <from>
                    <xdr:col>3</xdr:col>
                    <xdr:colOff>161925</xdr:colOff>
                    <xdr:row>14</xdr:row>
                    <xdr:rowOff>95250</xdr:rowOff>
                  </from>
                  <to>
                    <xdr:col>3</xdr:col>
                    <xdr:colOff>2362200</xdr:colOff>
                    <xdr:row>14</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1B0A9-F07E-4490-9FD6-16C3109E6483}">
  <sheetPr codeName="Sheet5">
    <pageSetUpPr fitToPage="1"/>
  </sheetPr>
  <dimension ref="A1:G17"/>
  <sheetViews>
    <sheetView showGridLines="0" showRowColHeaders="0" zoomScaleNormal="100" workbookViewId="0">
      <selection activeCell="D2" sqref="D2"/>
    </sheetView>
  </sheetViews>
  <sheetFormatPr defaultRowHeight="12.75" x14ac:dyDescent="0.2"/>
  <cols>
    <col min="1" max="1" width="9.140625" style="95"/>
    <col min="2" max="2" width="5.85546875" style="95" customWidth="1"/>
    <col min="3" max="3" width="60" style="95" customWidth="1"/>
    <col min="4" max="4" width="35.42578125" style="95" customWidth="1"/>
    <col min="5" max="16384" width="9.140625" style="95"/>
  </cols>
  <sheetData>
    <row r="1" spans="1:7" ht="18.75" customHeight="1" x14ac:dyDescent="0.2">
      <c r="C1" s="1" t="str">
        <f>Main!D1</f>
        <v>NRMCA Excellence in Quality Award - 2025</v>
      </c>
      <c r="D1" s="96" t="s">
        <v>212</v>
      </c>
    </row>
    <row r="2" spans="1:7" ht="27" customHeight="1" thickBot="1" x14ac:dyDescent="0.3">
      <c r="C2" s="97" t="s">
        <v>16</v>
      </c>
      <c r="D2" s="233" t="s">
        <v>155</v>
      </c>
      <c r="E2" s="98"/>
    </row>
    <row r="3" spans="1:7" ht="17.25" customHeight="1" thickBot="1" x14ac:dyDescent="0.25">
      <c r="B3" s="201">
        <v>5</v>
      </c>
      <c r="C3" s="226" t="s">
        <v>130</v>
      </c>
      <c r="D3" s="231" t="str">
        <f>" ("&amp;'Choice Score'!B119&amp;"%)"</f>
        <v xml:space="preserve"> (20%)</v>
      </c>
    </row>
    <row r="4" spans="1:7" ht="66" customHeight="1" thickBot="1" x14ac:dyDescent="0.25">
      <c r="A4" s="286"/>
      <c r="B4" s="314">
        <v>5.0999999999999996</v>
      </c>
      <c r="C4" s="334" t="s">
        <v>406</v>
      </c>
      <c r="D4" s="287"/>
    </row>
    <row r="5" spans="1:7" ht="29.25" thickBot="1" x14ac:dyDescent="0.25">
      <c r="B5" s="194" t="s">
        <v>169</v>
      </c>
      <c r="C5" s="108" t="s">
        <v>157</v>
      </c>
      <c r="D5" s="100"/>
    </row>
    <row r="6" spans="1:7" ht="28.5" x14ac:dyDescent="0.2">
      <c r="B6" s="194" t="s">
        <v>170</v>
      </c>
      <c r="C6" s="108" t="s">
        <v>158</v>
      </c>
      <c r="D6" s="100"/>
    </row>
    <row r="7" spans="1:7" ht="33.75" customHeight="1" x14ac:dyDescent="0.2">
      <c r="B7" s="194">
        <v>5.3</v>
      </c>
      <c r="C7" s="108" t="s">
        <v>27</v>
      </c>
      <c r="D7" s="100"/>
    </row>
    <row r="8" spans="1:7" ht="31.5" customHeight="1" x14ac:dyDescent="0.2">
      <c r="B8" s="194">
        <v>5.4</v>
      </c>
      <c r="C8" s="108" t="s">
        <v>28</v>
      </c>
      <c r="D8" s="100"/>
    </row>
    <row r="9" spans="1:7" ht="32.25" customHeight="1" x14ac:dyDescent="0.2">
      <c r="B9" s="194">
        <v>5.5</v>
      </c>
      <c r="C9" s="108" t="s">
        <v>235</v>
      </c>
      <c r="D9" s="100"/>
    </row>
    <row r="10" spans="1:7" ht="66.75" customHeight="1" x14ac:dyDescent="0.2">
      <c r="B10" s="194">
        <v>5.6</v>
      </c>
      <c r="C10" s="108" t="s">
        <v>240</v>
      </c>
      <c r="D10" s="100"/>
      <c r="G10" s="113"/>
    </row>
    <row r="11" spans="1:7" ht="34.5" customHeight="1" x14ac:dyDescent="0.2">
      <c r="B11" s="239">
        <v>5.7</v>
      </c>
      <c r="C11" s="108" t="s">
        <v>241</v>
      </c>
      <c r="D11" s="100"/>
    </row>
    <row r="12" spans="1:7" ht="42.75" x14ac:dyDescent="0.2">
      <c r="B12" s="196">
        <v>5.8</v>
      </c>
      <c r="C12" s="197" t="s">
        <v>242</v>
      </c>
      <c r="D12" s="199"/>
    </row>
    <row r="13" spans="1:7" ht="29.25" thickBot="1" x14ac:dyDescent="0.25">
      <c r="B13" s="435">
        <v>5.9</v>
      </c>
      <c r="C13" s="198" t="s">
        <v>381</v>
      </c>
      <c r="D13" s="110"/>
    </row>
    <row r="14" spans="1:7" ht="58.5" customHeight="1" thickBot="1" x14ac:dyDescent="0.25">
      <c r="B14" s="437"/>
      <c r="C14" s="334" t="s">
        <v>382</v>
      </c>
      <c r="D14" s="112"/>
    </row>
    <row r="15" spans="1:7" ht="18.75" customHeight="1" x14ac:dyDescent="0.2">
      <c r="B15" s="408" t="s">
        <v>17</v>
      </c>
      <c r="C15" s="431"/>
      <c r="D15" s="115" t="str">
        <f>IF('Choice Score'!D120=TRUE,'Choice Score'!A120,"")&amp;"  "&amp;IF('Choice Score'!D160=TRUE,'Choice Score'!A156,"")</f>
        <v xml:space="preserve">  </v>
      </c>
    </row>
    <row r="16" spans="1:7" ht="19.5" customHeight="1" x14ac:dyDescent="0.2">
      <c r="B16" s="414" t="s">
        <v>18</v>
      </c>
      <c r="C16" s="415"/>
      <c r="D16" s="116" t="str">
        <f>IF('Choice Score'!D120=FALSE,'Choice Score'!A120,"")&amp;"  "&amp;IF('Choice Score'!D160=FALSE,'Choice Score'!A156,"")</f>
        <v>5.1  5.9</v>
      </c>
    </row>
    <row r="17" spans="2:2" ht="20.25" customHeight="1" x14ac:dyDescent="0.2">
      <c r="B17" s="15" t="s">
        <v>19</v>
      </c>
    </row>
  </sheetData>
  <sheetProtection algorithmName="SHA-512" hashValue="uJ8gID/+BSFnYIhj418jDv5a+o3hMDd96I4pLQH5HFlNUUU60dSouLNn2DbdCniBg9sb7rkZEdjXU88kHHoH3g==" saltValue="skHJ6jq/XnH51MUC1rBL6A==" spinCount="100000" sheet="1" selectLockedCells="1"/>
  <mergeCells count="3">
    <mergeCell ref="B15:C15"/>
    <mergeCell ref="B16:C16"/>
    <mergeCell ref="B13:B14"/>
  </mergeCells>
  <hyperlinks>
    <hyperlink ref="D2" location="Main!A1" display="Return to Main" xr:uid="{59DD5A6E-52A1-4825-A29A-34754BC1EB46}"/>
  </hyperlinks>
  <printOptions horizontalCentered="1"/>
  <pageMargins left="0.5" right="0.5" top="0.59" bottom="0.63" header="0.5" footer="0.5"/>
  <pageSetup scale="7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3" r:id="rId4" name="Drop Down 3">
              <controlPr locked="0" defaultSize="0" autoLine="0" autoPict="0">
                <anchor moveWithCells="1">
                  <from>
                    <xdr:col>3</xdr:col>
                    <xdr:colOff>133350</xdr:colOff>
                    <xdr:row>4</xdr:row>
                    <xdr:rowOff>57150</xdr:rowOff>
                  </from>
                  <to>
                    <xdr:col>3</xdr:col>
                    <xdr:colOff>2266950</xdr:colOff>
                    <xdr:row>4</xdr:row>
                    <xdr:rowOff>285750</xdr:rowOff>
                  </to>
                </anchor>
              </controlPr>
            </control>
          </mc:Choice>
        </mc:AlternateContent>
        <mc:AlternateContent xmlns:mc="http://schemas.openxmlformats.org/markup-compatibility/2006">
          <mc:Choice Requires="x14">
            <control shapeId="10244" r:id="rId5" name="Drop Down 4">
              <controlPr locked="0" defaultSize="0" autoLine="0" autoPict="0">
                <anchor moveWithCells="1">
                  <from>
                    <xdr:col>3</xdr:col>
                    <xdr:colOff>133350</xdr:colOff>
                    <xdr:row>6</xdr:row>
                    <xdr:rowOff>76200</xdr:rowOff>
                  </from>
                  <to>
                    <xdr:col>3</xdr:col>
                    <xdr:colOff>2266950</xdr:colOff>
                    <xdr:row>6</xdr:row>
                    <xdr:rowOff>304800</xdr:rowOff>
                  </to>
                </anchor>
              </controlPr>
            </control>
          </mc:Choice>
        </mc:AlternateContent>
        <mc:AlternateContent xmlns:mc="http://schemas.openxmlformats.org/markup-compatibility/2006">
          <mc:Choice Requires="x14">
            <control shapeId="10245" r:id="rId6" name="Drop Down 5">
              <controlPr locked="0" defaultSize="0" autoLine="0" autoPict="0">
                <anchor moveWithCells="1">
                  <from>
                    <xdr:col>3</xdr:col>
                    <xdr:colOff>133350</xdr:colOff>
                    <xdr:row>7</xdr:row>
                    <xdr:rowOff>76200</xdr:rowOff>
                  </from>
                  <to>
                    <xdr:col>3</xdr:col>
                    <xdr:colOff>2266950</xdr:colOff>
                    <xdr:row>7</xdr:row>
                    <xdr:rowOff>304800</xdr:rowOff>
                  </to>
                </anchor>
              </controlPr>
            </control>
          </mc:Choice>
        </mc:AlternateContent>
        <mc:AlternateContent xmlns:mc="http://schemas.openxmlformats.org/markup-compatibility/2006">
          <mc:Choice Requires="x14">
            <control shapeId="10246" r:id="rId7" name="Drop Down 6">
              <controlPr locked="0" defaultSize="0" autoLine="0" autoPict="0">
                <anchor moveWithCells="1">
                  <from>
                    <xdr:col>3</xdr:col>
                    <xdr:colOff>133350</xdr:colOff>
                    <xdr:row>8</xdr:row>
                    <xdr:rowOff>76200</xdr:rowOff>
                  </from>
                  <to>
                    <xdr:col>3</xdr:col>
                    <xdr:colOff>2266950</xdr:colOff>
                    <xdr:row>8</xdr:row>
                    <xdr:rowOff>304800</xdr:rowOff>
                  </to>
                </anchor>
              </controlPr>
            </control>
          </mc:Choice>
        </mc:AlternateContent>
        <mc:AlternateContent xmlns:mc="http://schemas.openxmlformats.org/markup-compatibility/2006">
          <mc:Choice Requires="x14">
            <control shapeId="10247" r:id="rId8" name="Drop Down 7">
              <controlPr locked="0" defaultSize="0" autoLine="0" autoPict="0">
                <anchor moveWithCells="1">
                  <from>
                    <xdr:col>3</xdr:col>
                    <xdr:colOff>133350</xdr:colOff>
                    <xdr:row>10</xdr:row>
                    <xdr:rowOff>76200</xdr:rowOff>
                  </from>
                  <to>
                    <xdr:col>3</xdr:col>
                    <xdr:colOff>2266950</xdr:colOff>
                    <xdr:row>10</xdr:row>
                    <xdr:rowOff>276225</xdr:rowOff>
                  </to>
                </anchor>
              </controlPr>
            </control>
          </mc:Choice>
        </mc:AlternateContent>
        <mc:AlternateContent xmlns:mc="http://schemas.openxmlformats.org/markup-compatibility/2006">
          <mc:Choice Requires="x14">
            <control shapeId="10248" r:id="rId9" name="Drop Down 8">
              <controlPr locked="0" defaultSize="0" autoLine="0" autoPict="0">
                <anchor moveWithCells="1">
                  <from>
                    <xdr:col>3</xdr:col>
                    <xdr:colOff>142875</xdr:colOff>
                    <xdr:row>11</xdr:row>
                    <xdr:rowOff>123825</xdr:rowOff>
                  </from>
                  <to>
                    <xdr:col>3</xdr:col>
                    <xdr:colOff>2276475</xdr:colOff>
                    <xdr:row>11</xdr:row>
                    <xdr:rowOff>352425</xdr:rowOff>
                  </to>
                </anchor>
              </controlPr>
            </control>
          </mc:Choice>
        </mc:AlternateContent>
        <mc:AlternateContent xmlns:mc="http://schemas.openxmlformats.org/markup-compatibility/2006">
          <mc:Choice Requires="x14">
            <control shapeId="10249" r:id="rId10" name="Drop Down 9">
              <controlPr locked="0" defaultSize="0" autoLine="0" autoPict="0">
                <anchor moveWithCells="1">
                  <from>
                    <xdr:col>3</xdr:col>
                    <xdr:colOff>133350</xdr:colOff>
                    <xdr:row>12</xdr:row>
                    <xdr:rowOff>66675</xdr:rowOff>
                  </from>
                  <to>
                    <xdr:col>3</xdr:col>
                    <xdr:colOff>2266950</xdr:colOff>
                    <xdr:row>12</xdr:row>
                    <xdr:rowOff>295275</xdr:rowOff>
                  </to>
                </anchor>
              </controlPr>
            </control>
          </mc:Choice>
        </mc:AlternateContent>
        <mc:AlternateContent xmlns:mc="http://schemas.openxmlformats.org/markup-compatibility/2006">
          <mc:Choice Requires="x14">
            <control shapeId="10254" r:id="rId11" name="Check Box 14">
              <controlPr locked="0" defaultSize="0" autoFill="0" autoLine="0" autoPict="0">
                <anchor moveWithCells="1">
                  <from>
                    <xdr:col>3</xdr:col>
                    <xdr:colOff>142875</xdr:colOff>
                    <xdr:row>9</xdr:row>
                    <xdr:rowOff>28575</xdr:rowOff>
                  </from>
                  <to>
                    <xdr:col>3</xdr:col>
                    <xdr:colOff>2171700</xdr:colOff>
                    <xdr:row>9</xdr:row>
                    <xdr:rowOff>247650</xdr:rowOff>
                  </to>
                </anchor>
              </controlPr>
            </control>
          </mc:Choice>
        </mc:AlternateContent>
        <mc:AlternateContent xmlns:mc="http://schemas.openxmlformats.org/markup-compatibility/2006">
          <mc:Choice Requires="x14">
            <control shapeId="10255" r:id="rId12" name="Check Box 15">
              <controlPr locked="0" defaultSize="0" autoFill="0" autoLine="0" autoPict="0">
                <anchor moveWithCells="1">
                  <from>
                    <xdr:col>3</xdr:col>
                    <xdr:colOff>142875</xdr:colOff>
                    <xdr:row>9</xdr:row>
                    <xdr:rowOff>219075</xdr:rowOff>
                  </from>
                  <to>
                    <xdr:col>3</xdr:col>
                    <xdr:colOff>2171700</xdr:colOff>
                    <xdr:row>9</xdr:row>
                    <xdr:rowOff>438150</xdr:rowOff>
                  </to>
                </anchor>
              </controlPr>
            </control>
          </mc:Choice>
        </mc:AlternateContent>
        <mc:AlternateContent xmlns:mc="http://schemas.openxmlformats.org/markup-compatibility/2006">
          <mc:Choice Requires="x14">
            <control shapeId="10256" r:id="rId13" name="Check Box 16">
              <controlPr locked="0" defaultSize="0" autoFill="0" autoLine="0" autoPict="0">
                <anchor moveWithCells="1">
                  <from>
                    <xdr:col>3</xdr:col>
                    <xdr:colOff>142875</xdr:colOff>
                    <xdr:row>9</xdr:row>
                    <xdr:rowOff>419100</xdr:rowOff>
                  </from>
                  <to>
                    <xdr:col>3</xdr:col>
                    <xdr:colOff>2171700</xdr:colOff>
                    <xdr:row>9</xdr:row>
                    <xdr:rowOff>638175</xdr:rowOff>
                  </to>
                </anchor>
              </controlPr>
            </control>
          </mc:Choice>
        </mc:AlternateContent>
        <mc:AlternateContent xmlns:mc="http://schemas.openxmlformats.org/markup-compatibility/2006">
          <mc:Choice Requires="x14">
            <control shapeId="10257" r:id="rId14" name="Check Box 17">
              <controlPr locked="0" defaultSize="0" autoFill="0" autoLine="0" autoPict="0">
                <anchor moveWithCells="1">
                  <from>
                    <xdr:col>3</xdr:col>
                    <xdr:colOff>142875</xdr:colOff>
                    <xdr:row>9</xdr:row>
                    <xdr:rowOff>619125</xdr:rowOff>
                  </from>
                  <to>
                    <xdr:col>3</xdr:col>
                    <xdr:colOff>2171700</xdr:colOff>
                    <xdr:row>9</xdr:row>
                    <xdr:rowOff>838200</xdr:rowOff>
                  </to>
                </anchor>
              </controlPr>
            </control>
          </mc:Choice>
        </mc:AlternateContent>
        <mc:AlternateContent xmlns:mc="http://schemas.openxmlformats.org/markup-compatibility/2006">
          <mc:Choice Requires="x14">
            <control shapeId="10269" r:id="rId15" name="Check Box 29">
              <controlPr locked="0" defaultSize="0" autoFill="0" autoLine="0" autoPict="0">
                <anchor moveWithCells="1">
                  <from>
                    <xdr:col>3</xdr:col>
                    <xdr:colOff>123825</xdr:colOff>
                    <xdr:row>3</xdr:row>
                    <xdr:rowOff>304800</xdr:rowOff>
                  </from>
                  <to>
                    <xdr:col>3</xdr:col>
                    <xdr:colOff>2152650</xdr:colOff>
                    <xdr:row>3</xdr:row>
                    <xdr:rowOff>523875</xdr:rowOff>
                  </to>
                </anchor>
              </controlPr>
            </control>
          </mc:Choice>
        </mc:AlternateContent>
        <mc:AlternateContent xmlns:mc="http://schemas.openxmlformats.org/markup-compatibility/2006">
          <mc:Choice Requires="x14">
            <control shapeId="10337" r:id="rId16" name="Drop Down 97">
              <controlPr locked="0" defaultSize="0" autoLine="0" autoPict="0">
                <anchor moveWithCells="1">
                  <from>
                    <xdr:col>3</xdr:col>
                    <xdr:colOff>133350</xdr:colOff>
                    <xdr:row>5</xdr:row>
                    <xdr:rowOff>85725</xdr:rowOff>
                  </from>
                  <to>
                    <xdr:col>3</xdr:col>
                    <xdr:colOff>2266950</xdr:colOff>
                    <xdr:row>5</xdr:row>
                    <xdr:rowOff>314325</xdr:rowOff>
                  </to>
                </anchor>
              </controlPr>
            </control>
          </mc:Choice>
        </mc:AlternateContent>
        <mc:AlternateContent xmlns:mc="http://schemas.openxmlformats.org/markup-compatibility/2006">
          <mc:Choice Requires="x14">
            <control shapeId="10551" r:id="rId17" name="Check Box 311">
              <controlPr locked="0" defaultSize="0" autoFill="0" autoLine="0" autoPict="0">
                <anchor moveWithCells="1">
                  <from>
                    <xdr:col>3</xdr:col>
                    <xdr:colOff>104775</xdr:colOff>
                    <xdr:row>13</xdr:row>
                    <xdr:rowOff>285750</xdr:rowOff>
                  </from>
                  <to>
                    <xdr:col>3</xdr:col>
                    <xdr:colOff>2133600</xdr:colOff>
                    <xdr:row>13</xdr:row>
                    <xdr:rowOff>504825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FAEA-8707-4F92-8057-690270176434}">
  <sheetPr codeName="Sheet6"/>
  <dimension ref="B1:E14"/>
  <sheetViews>
    <sheetView showGridLines="0" showRowColHeaders="0" zoomScale="130" zoomScaleNormal="130" workbookViewId="0">
      <selection activeCell="D2" sqref="D2"/>
    </sheetView>
  </sheetViews>
  <sheetFormatPr defaultRowHeight="12.75" x14ac:dyDescent="0.2"/>
  <cols>
    <col min="1" max="1" width="9.140625" style="95"/>
    <col min="2" max="2" width="4.42578125" style="95" customWidth="1"/>
    <col min="3" max="3" width="61.5703125" style="95" customWidth="1"/>
    <col min="4" max="4" width="37" style="95" customWidth="1"/>
    <col min="5" max="16384" width="9.140625" style="95"/>
  </cols>
  <sheetData>
    <row r="1" spans="2:5" ht="19.5" customHeight="1" x14ac:dyDescent="0.2">
      <c r="C1" s="1" t="str">
        <f>Main!D1</f>
        <v>NRMCA Excellence in Quality Award - 2025</v>
      </c>
      <c r="D1" s="96" t="s">
        <v>211</v>
      </c>
    </row>
    <row r="2" spans="2:5" ht="27" customHeight="1" x14ac:dyDescent="0.25">
      <c r="C2" s="97" t="s">
        <v>16</v>
      </c>
      <c r="D2" s="233" t="s">
        <v>155</v>
      </c>
      <c r="E2" s="98"/>
    </row>
    <row r="3" spans="2:5" ht="20.25" customHeight="1" x14ac:dyDescent="0.2">
      <c r="B3" s="202">
        <v>6</v>
      </c>
      <c r="C3" s="226" t="s">
        <v>131</v>
      </c>
      <c r="D3" s="231" t="str">
        <f>" ("&amp;'Choice Score'!B161&amp;"%)"</f>
        <v xml:space="preserve"> (14%)</v>
      </c>
    </row>
    <row r="4" spans="2:5" ht="32.25" customHeight="1" x14ac:dyDescent="0.2">
      <c r="B4" s="103">
        <v>6.1</v>
      </c>
      <c r="C4" s="104" t="s">
        <v>243</v>
      </c>
      <c r="D4" s="105"/>
    </row>
    <row r="5" spans="2:5" ht="31.5" customHeight="1" thickBot="1" x14ac:dyDescent="0.25">
      <c r="B5" s="106">
        <v>6.2</v>
      </c>
      <c r="C5" s="107" t="s">
        <v>244</v>
      </c>
      <c r="D5" s="100"/>
    </row>
    <row r="6" spans="2:5" ht="48.75" customHeight="1" thickBot="1" x14ac:dyDescent="0.25">
      <c r="B6" s="416">
        <v>6.3</v>
      </c>
      <c r="C6" s="107" t="s">
        <v>323</v>
      </c>
      <c r="D6" s="100"/>
    </row>
    <row r="7" spans="2:5" ht="29.25" customHeight="1" thickBot="1" x14ac:dyDescent="0.25">
      <c r="B7" s="438"/>
      <c r="C7" s="309" t="s">
        <v>407</v>
      </c>
      <c r="D7" s="368"/>
    </row>
    <row r="8" spans="2:5" ht="29.25" customHeight="1" thickBot="1" x14ac:dyDescent="0.25">
      <c r="B8" s="436"/>
      <c r="C8" s="322" t="s">
        <v>387</v>
      </c>
      <c r="D8" s="310"/>
    </row>
    <row r="9" spans="2:5" ht="44.25" customHeight="1" thickBot="1" x14ac:dyDescent="0.25">
      <c r="B9" s="194">
        <v>6.4</v>
      </c>
      <c r="C9" s="104" t="s">
        <v>384</v>
      </c>
      <c r="D9" s="105"/>
    </row>
    <row r="10" spans="2:5" ht="64.5" customHeight="1" x14ac:dyDescent="0.2">
      <c r="B10" s="195">
        <v>6.5</v>
      </c>
      <c r="C10" s="108" t="s">
        <v>29</v>
      </c>
      <c r="D10" s="100"/>
    </row>
    <row r="11" spans="2:5" ht="33" customHeight="1" thickBot="1" x14ac:dyDescent="0.25">
      <c r="B11" s="194">
        <v>6.6</v>
      </c>
      <c r="C11" s="107" t="s">
        <v>246</v>
      </c>
      <c r="D11" s="100"/>
    </row>
    <row r="12" spans="2:5" ht="13.5" thickBot="1" x14ac:dyDescent="0.25">
      <c r="B12" s="408" t="s">
        <v>17</v>
      </c>
      <c r="C12" s="431"/>
      <c r="D12" s="115" t="str">
        <f>IF('Choice Score'!D175=TRUE,'Choice Score'!A170,"")</f>
        <v/>
      </c>
    </row>
    <row r="13" spans="2:5" ht="13.5" thickBot="1" x14ac:dyDescent="0.25">
      <c r="B13" s="414" t="s">
        <v>18</v>
      </c>
      <c r="C13" s="415"/>
      <c r="D13" s="329">
        <f>IF('Choice Score'!D175=FALSE,'Choice Score'!A170,"")</f>
        <v>6.3</v>
      </c>
    </row>
    <row r="14" spans="2:5" x14ac:dyDescent="0.2">
      <c r="B14" s="15" t="s">
        <v>19</v>
      </c>
    </row>
  </sheetData>
  <sheetProtection algorithmName="SHA-512" hashValue="e3J5xW5CuqxFC2ftnEzTF89gmlnt0XXye5GkFvFe8TeObi2iTpTOar8dCQR2Q1sISjKhzBxISZvSBN6qJi/SpQ==" saltValue="lQnfhpJ6evzZtJM0sHslNw==" spinCount="100000" sheet="1" selectLockedCells="1"/>
  <mergeCells count="3">
    <mergeCell ref="B12:C12"/>
    <mergeCell ref="B13:C13"/>
    <mergeCell ref="B6:B8"/>
  </mergeCells>
  <hyperlinks>
    <hyperlink ref="D2" location="Main!A1" display="Return to Main" xr:uid="{37B7B80C-5A3B-420F-96EE-16901B584852}"/>
  </hyperlinks>
  <printOptions horizontalCentered="1"/>
  <pageMargins left="0.5" right="0.5" top="0.59" bottom="0.6" header="0.5" footer="0.5"/>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Drop Down 1">
              <controlPr locked="0" defaultSize="0" autoLine="0" autoPict="0">
                <anchor moveWithCells="1">
                  <from>
                    <xdr:col>3</xdr:col>
                    <xdr:colOff>161925</xdr:colOff>
                    <xdr:row>3</xdr:row>
                    <xdr:rowOff>95250</xdr:rowOff>
                  </from>
                  <to>
                    <xdr:col>3</xdr:col>
                    <xdr:colOff>2295525</xdr:colOff>
                    <xdr:row>3</xdr:row>
                    <xdr:rowOff>323850</xdr:rowOff>
                  </to>
                </anchor>
              </controlPr>
            </control>
          </mc:Choice>
        </mc:AlternateContent>
        <mc:AlternateContent xmlns:mc="http://schemas.openxmlformats.org/markup-compatibility/2006">
          <mc:Choice Requires="x14">
            <control shapeId="11266" r:id="rId5" name="Drop Down 2">
              <controlPr locked="0" defaultSize="0" autoLine="0" autoPict="0">
                <anchor moveWithCells="1">
                  <from>
                    <xdr:col>3</xdr:col>
                    <xdr:colOff>161925</xdr:colOff>
                    <xdr:row>4</xdr:row>
                    <xdr:rowOff>95250</xdr:rowOff>
                  </from>
                  <to>
                    <xdr:col>3</xdr:col>
                    <xdr:colOff>2295525</xdr:colOff>
                    <xdr:row>4</xdr:row>
                    <xdr:rowOff>323850</xdr:rowOff>
                  </to>
                </anchor>
              </controlPr>
            </control>
          </mc:Choice>
        </mc:AlternateContent>
        <mc:AlternateContent xmlns:mc="http://schemas.openxmlformats.org/markup-compatibility/2006">
          <mc:Choice Requires="x14">
            <control shapeId="11267" r:id="rId6" name="Drop Down 3">
              <controlPr locked="0" defaultSize="0" autoLine="0" autoPict="0">
                <anchor moveWithCells="1">
                  <from>
                    <xdr:col>3</xdr:col>
                    <xdr:colOff>152400</xdr:colOff>
                    <xdr:row>5</xdr:row>
                    <xdr:rowOff>200025</xdr:rowOff>
                  </from>
                  <to>
                    <xdr:col>3</xdr:col>
                    <xdr:colOff>2286000</xdr:colOff>
                    <xdr:row>5</xdr:row>
                    <xdr:rowOff>428625</xdr:rowOff>
                  </to>
                </anchor>
              </controlPr>
            </control>
          </mc:Choice>
        </mc:AlternateContent>
        <mc:AlternateContent xmlns:mc="http://schemas.openxmlformats.org/markup-compatibility/2006">
          <mc:Choice Requires="x14">
            <control shapeId="11268" r:id="rId7" name="Drop Down 4">
              <controlPr locked="0" defaultSize="0" autoLine="0" autoPict="0">
                <anchor moveWithCells="1">
                  <from>
                    <xdr:col>3</xdr:col>
                    <xdr:colOff>161925</xdr:colOff>
                    <xdr:row>8</xdr:row>
                    <xdr:rowOff>161925</xdr:rowOff>
                  </from>
                  <to>
                    <xdr:col>3</xdr:col>
                    <xdr:colOff>2295525</xdr:colOff>
                    <xdr:row>8</xdr:row>
                    <xdr:rowOff>390525</xdr:rowOff>
                  </to>
                </anchor>
              </controlPr>
            </control>
          </mc:Choice>
        </mc:AlternateContent>
        <mc:AlternateContent xmlns:mc="http://schemas.openxmlformats.org/markup-compatibility/2006">
          <mc:Choice Requires="x14">
            <control shapeId="11269" r:id="rId8" name="Drop Down 5">
              <controlPr locked="0" defaultSize="0" autoLine="0" autoPict="0">
                <anchor moveWithCells="1">
                  <from>
                    <xdr:col>3</xdr:col>
                    <xdr:colOff>161925</xdr:colOff>
                    <xdr:row>10</xdr:row>
                    <xdr:rowOff>95250</xdr:rowOff>
                  </from>
                  <to>
                    <xdr:col>3</xdr:col>
                    <xdr:colOff>2295525</xdr:colOff>
                    <xdr:row>10</xdr:row>
                    <xdr:rowOff>323850</xdr:rowOff>
                  </to>
                </anchor>
              </controlPr>
            </control>
          </mc:Choice>
        </mc:AlternateContent>
        <mc:AlternateContent xmlns:mc="http://schemas.openxmlformats.org/markup-compatibility/2006">
          <mc:Choice Requires="x14">
            <control shapeId="11274" r:id="rId9" name="Check Box 10">
              <controlPr locked="0" defaultSize="0" autoFill="0" autoLine="0" autoPict="0">
                <anchor moveWithCells="1">
                  <from>
                    <xdr:col>3</xdr:col>
                    <xdr:colOff>142875</xdr:colOff>
                    <xdr:row>9</xdr:row>
                    <xdr:rowOff>0</xdr:rowOff>
                  </from>
                  <to>
                    <xdr:col>3</xdr:col>
                    <xdr:colOff>2171700</xdr:colOff>
                    <xdr:row>9</xdr:row>
                    <xdr:rowOff>219075</xdr:rowOff>
                  </to>
                </anchor>
              </controlPr>
            </control>
          </mc:Choice>
        </mc:AlternateContent>
        <mc:AlternateContent xmlns:mc="http://schemas.openxmlformats.org/markup-compatibility/2006">
          <mc:Choice Requires="x14">
            <control shapeId="11275" r:id="rId10" name="Check Box 11">
              <controlPr locked="0" defaultSize="0" autoFill="0" autoLine="0" autoPict="0">
                <anchor moveWithCells="1">
                  <from>
                    <xdr:col>3</xdr:col>
                    <xdr:colOff>142875</xdr:colOff>
                    <xdr:row>9</xdr:row>
                    <xdr:rowOff>180975</xdr:rowOff>
                  </from>
                  <to>
                    <xdr:col>3</xdr:col>
                    <xdr:colOff>2171700</xdr:colOff>
                    <xdr:row>9</xdr:row>
                    <xdr:rowOff>400050</xdr:rowOff>
                  </to>
                </anchor>
              </controlPr>
            </control>
          </mc:Choice>
        </mc:AlternateContent>
        <mc:AlternateContent xmlns:mc="http://schemas.openxmlformats.org/markup-compatibility/2006">
          <mc:Choice Requires="x14">
            <control shapeId="11276" r:id="rId11" name="Check Box 12">
              <controlPr locked="0" defaultSize="0" autoFill="0" autoLine="0" autoPict="0">
                <anchor moveWithCells="1">
                  <from>
                    <xdr:col>3</xdr:col>
                    <xdr:colOff>142875</xdr:colOff>
                    <xdr:row>9</xdr:row>
                    <xdr:rowOff>381000</xdr:rowOff>
                  </from>
                  <to>
                    <xdr:col>3</xdr:col>
                    <xdr:colOff>2171700</xdr:colOff>
                    <xdr:row>9</xdr:row>
                    <xdr:rowOff>600075</xdr:rowOff>
                  </to>
                </anchor>
              </controlPr>
            </control>
          </mc:Choice>
        </mc:AlternateContent>
        <mc:AlternateContent xmlns:mc="http://schemas.openxmlformats.org/markup-compatibility/2006">
          <mc:Choice Requires="x14">
            <control shapeId="11277" r:id="rId12" name="Check Box 13">
              <controlPr locked="0" defaultSize="0" autoFill="0" autoLine="0" autoPict="0">
                <anchor moveWithCells="1">
                  <from>
                    <xdr:col>3</xdr:col>
                    <xdr:colOff>142875</xdr:colOff>
                    <xdr:row>9</xdr:row>
                    <xdr:rowOff>581025</xdr:rowOff>
                  </from>
                  <to>
                    <xdr:col>3</xdr:col>
                    <xdr:colOff>2381250</xdr:colOff>
                    <xdr:row>9</xdr:row>
                    <xdr:rowOff>800100</xdr:rowOff>
                  </to>
                </anchor>
              </controlPr>
            </control>
          </mc:Choice>
        </mc:AlternateContent>
        <mc:AlternateContent xmlns:mc="http://schemas.openxmlformats.org/markup-compatibility/2006">
          <mc:Choice Requires="x14">
            <control shapeId="31211" r:id="rId13" name="Check Box 311">
              <controlPr locked="0" defaultSize="0" autoFill="0" autoLine="0" autoPict="0">
                <anchor moveWithCells="1">
                  <from>
                    <xdr:col>3</xdr:col>
                    <xdr:colOff>114300</xdr:colOff>
                    <xdr:row>7</xdr:row>
                    <xdr:rowOff>76200</xdr:rowOff>
                  </from>
                  <to>
                    <xdr:col>3</xdr:col>
                    <xdr:colOff>2390775</xdr:colOff>
                    <xdr:row>7</xdr:row>
                    <xdr:rowOff>295275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BBA9E-8CA6-4900-A031-264B2943940C}">
  <sheetPr codeName="Sheet7"/>
  <dimension ref="B1:N18"/>
  <sheetViews>
    <sheetView showGridLines="0" showRowColHeaders="0" workbookViewId="0">
      <selection activeCell="F2" sqref="F2"/>
    </sheetView>
  </sheetViews>
  <sheetFormatPr defaultRowHeight="12.75" x14ac:dyDescent="0.2"/>
  <cols>
    <col min="1" max="1" width="7.85546875" style="95" customWidth="1"/>
    <col min="2" max="2" width="4.85546875" style="95" customWidth="1"/>
    <col min="3" max="5" width="25.7109375" style="95" customWidth="1"/>
    <col min="6" max="6" width="34.28515625" style="95" customWidth="1"/>
    <col min="7" max="7" width="5.7109375" style="95" customWidth="1"/>
    <col min="8" max="8" width="11.5703125" style="95" customWidth="1"/>
    <col min="9" max="16384" width="9.140625" style="95"/>
  </cols>
  <sheetData>
    <row r="1" spans="2:14" ht="18" customHeight="1" x14ac:dyDescent="0.2">
      <c r="C1" s="1" t="str">
        <f>Main!D1</f>
        <v>NRMCA Excellence in Quality Award - 2025</v>
      </c>
      <c r="D1" s="96"/>
      <c r="E1" s="96"/>
      <c r="F1" s="96" t="s">
        <v>210</v>
      </c>
    </row>
    <row r="2" spans="2:14" ht="27" customHeight="1" thickBot="1" x14ac:dyDescent="0.3">
      <c r="C2" s="449" t="s">
        <v>16</v>
      </c>
      <c r="D2" s="449"/>
      <c r="E2" s="449"/>
      <c r="F2" s="233" t="s">
        <v>155</v>
      </c>
      <c r="G2" s="98"/>
    </row>
    <row r="3" spans="2:14" ht="21.75" customHeight="1" thickBot="1" x14ac:dyDescent="0.3">
      <c r="B3" s="201">
        <v>7</v>
      </c>
      <c r="C3" s="440" t="s">
        <v>132</v>
      </c>
      <c r="D3" s="441"/>
      <c r="E3" s="442"/>
      <c r="F3" s="230" t="str">
        <f>"("&amp;'Choice Score'!B188&amp;"%)"</f>
        <v>(12%)</v>
      </c>
      <c r="G3" s="99"/>
    </row>
    <row r="4" spans="2:14" ht="36.75" customHeight="1" thickBot="1" x14ac:dyDescent="0.25">
      <c r="B4" s="455">
        <v>7.1</v>
      </c>
      <c r="C4" s="458" t="s">
        <v>326</v>
      </c>
      <c r="D4" s="459"/>
      <c r="E4" s="459"/>
      <c r="F4" s="460"/>
    </row>
    <row r="5" spans="2:14" ht="36.75" customHeight="1" x14ac:dyDescent="0.2">
      <c r="B5" s="456"/>
      <c r="C5" s="203" t="s">
        <v>283</v>
      </c>
      <c r="D5" s="203" t="s">
        <v>285</v>
      </c>
      <c r="E5" s="203" t="s">
        <v>284</v>
      </c>
      <c r="F5" s="203" t="s">
        <v>30</v>
      </c>
    </row>
    <row r="6" spans="2:14" ht="36.75" customHeight="1" x14ac:dyDescent="0.2">
      <c r="B6" s="456"/>
      <c r="C6" s="346"/>
      <c r="D6" s="346"/>
      <c r="E6" s="346"/>
      <c r="F6" s="204"/>
    </row>
    <row r="7" spans="2:14" ht="36.75" customHeight="1" x14ac:dyDescent="0.2">
      <c r="B7" s="456"/>
      <c r="C7" s="346"/>
      <c r="D7" s="346"/>
      <c r="E7" s="346"/>
      <c r="F7" s="204"/>
    </row>
    <row r="8" spans="2:14" ht="50.25" customHeight="1" thickBot="1" x14ac:dyDescent="0.25">
      <c r="B8" s="457"/>
      <c r="C8" s="467" t="s">
        <v>286</v>
      </c>
      <c r="D8" s="468"/>
      <c r="E8" s="469"/>
      <c r="F8" s="205"/>
    </row>
    <row r="9" spans="2:14" ht="75.75" customHeight="1" x14ac:dyDescent="0.2">
      <c r="B9" s="435">
        <v>7.2</v>
      </c>
      <c r="C9" s="461" t="s">
        <v>249</v>
      </c>
      <c r="D9" s="462"/>
      <c r="E9" s="463"/>
      <c r="F9" s="208"/>
    </row>
    <row r="10" spans="2:14" ht="19.5" customHeight="1" thickBot="1" x14ac:dyDescent="0.25">
      <c r="B10" s="437"/>
      <c r="C10" s="464"/>
      <c r="D10" s="465"/>
      <c r="E10" s="466"/>
      <c r="F10" s="363"/>
    </row>
    <row r="11" spans="2:14" ht="36.75" customHeight="1" thickBot="1" x14ac:dyDescent="0.25">
      <c r="B11" s="206" t="s">
        <v>31</v>
      </c>
      <c r="C11" s="470" t="s">
        <v>251</v>
      </c>
      <c r="D11" s="471"/>
      <c r="E11" s="472"/>
      <c r="F11" s="200"/>
    </row>
    <row r="12" spans="2:14" ht="36.75" customHeight="1" thickBot="1" x14ac:dyDescent="0.25">
      <c r="B12" s="207" t="s">
        <v>33</v>
      </c>
      <c r="C12" s="470" t="s">
        <v>253</v>
      </c>
      <c r="D12" s="471"/>
      <c r="E12" s="472"/>
      <c r="F12" s="200"/>
    </row>
    <row r="13" spans="2:14" ht="36.75" customHeight="1" x14ac:dyDescent="0.2">
      <c r="B13" s="435">
        <v>7.4</v>
      </c>
      <c r="C13" s="443" t="s">
        <v>252</v>
      </c>
      <c r="D13" s="444"/>
      <c r="E13" s="445"/>
      <c r="F13" s="208"/>
    </row>
    <row r="14" spans="2:14" ht="47.25" customHeight="1" thickBot="1" x14ac:dyDescent="0.25">
      <c r="B14" s="437"/>
      <c r="C14" s="446" t="s">
        <v>390</v>
      </c>
      <c r="D14" s="447"/>
      <c r="E14" s="448"/>
      <c r="F14" s="209"/>
      <c r="J14" s="439" t="s">
        <v>389</v>
      </c>
      <c r="K14" s="439"/>
      <c r="L14" s="439"/>
      <c r="M14" s="439"/>
      <c r="N14" s="439"/>
    </row>
    <row r="15" spans="2:14" ht="19.5" customHeight="1" x14ac:dyDescent="0.2">
      <c r="B15" s="408" t="s">
        <v>17</v>
      </c>
      <c r="C15" s="450"/>
      <c r="D15" s="450"/>
      <c r="E15" s="431"/>
      <c r="F15" s="101" t="str">
        <f>IF('Choice Score'!D199=TRUE,'Choice Score'!A189,"")&amp;"  "&amp;IF('Choice Score'!D215=TRUE,'Choice Score'!A211,"")</f>
        <v xml:space="preserve">  </v>
      </c>
    </row>
    <row r="16" spans="2:14" ht="15.75" customHeight="1" thickBot="1" x14ac:dyDescent="0.25">
      <c r="B16" s="414" t="s">
        <v>18</v>
      </c>
      <c r="C16" s="454"/>
      <c r="D16" s="454"/>
      <c r="E16" s="415"/>
      <c r="F16" s="102" t="str">
        <f>IF('Choice Score'!D199=FALSE,'Choice Score'!A189,"")&amp;"  "&amp;IF('Choice Score'!D215=FALSE,'Choice Score'!A211,"")</f>
        <v>7.1  7.4</v>
      </c>
    </row>
    <row r="17" spans="2:6" ht="15.75" customHeight="1" thickBot="1" x14ac:dyDescent="0.25">
      <c r="B17" s="451" t="s">
        <v>258</v>
      </c>
      <c r="C17" s="452"/>
      <c r="D17" s="452"/>
      <c r="E17" s="452"/>
      <c r="F17" s="453"/>
    </row>
    <row r="18" spans="2:6" ht="18" customHeight="1" x14ac:dyDescent="0.2">
      <c r="B18" s="15" t="s">
        <v>19</v>
      </c>
    </row>
  </sheetData>
  <sheetProtection algorithmName="SHA-512" hashValue="EHadwfWQtzBTTdurnzQVlYcgf0Z33H6KqW2Kx990FY5tKkFZO06VfYRXFpOQj6nk9HnuBGCFgoK2I9mVkkrqrg==" saltValue="jQmntGdKNLsOwY442bFK6g==" spinCount="100000" sheet="1" selectLockedCells="1"/>
  <mergeCells count="16">
    <mergeCell ref="B15:E15"/>
    <mergeCell ref="B17:F17"/>
    <mergeCell ref="B16:E16"/>
    <mergeCell ref="B4:B8"/>
    <mergeCell ref="B13:B14"/>
    <mergeCell ref="C4:F4"/>
    <mergeCell ref="B9:B10"/>
    <mergeCell ref="C9:E10"/>
    <mergeCell ref="C8:E8"/>
    <mergeCell ref="C11:E11"/>
    <mergeCell ref="C12:E12"/>
    <mergeCell ref="J14:N14"/>
    <mergeCell ref="C3:E3"/>
    <mergeCell ref="C13:E13"/>
    <mergeCell ref="C14:E14"/>
    <mergeCell ref="C2:E2"/>
  </mergeCells>
  <dataValidations count="3">
    <dataValidation type="whole" operator="greaterThanOrEqual" allowBlank="1" showInputMessage="1" showErrorMessage="1" errorTitle="7.1 Avg Str" error="Input a whole number &gt; 0" promptTitle="Average Strength" prompt="Input a whole number &gt; 0" sqref="E6:E7" xr:uid="{40F96C0D-2209-408C-9A40-DFB01574478B}">
      <formula1>0</formula1>
    </dataValidation>
    <dataValidation type="whole" operator="greaterThanOrEqual" allowBlank="1" showInputMessage="1" showErrorMessage="1" errorTitle="7.1 f'c" error="Input a whole number &gt; 0" promptTitle="Spec Strength" prompt="Input a whole number &gt; 0" sqref="C6:C7" xr:uid="{B6BC5485-E303-405E-ABC1-7B109A2AB624}">
      <formula1>0</formula1>
    </dataValidation>
    <dataValidation type="whole" operator="greaterThanOrEqual" allowBlank="1" showInputMessage="1" showErrorMessage="1" errorTitle="7.1 SD" error="Input a whole number &gt; 0" promptTitle="Standard Deviation" prompt="Input a whole number &gt; 0" sqref="D6 D7" xr:uid="{C5EC1992-BB72-4A55-9535-8EFA7B0C22E8}">
      <formula1>0</formula1>
    </dataValidation>
  </dataValidations>
  <hyperlinks>
    <hyperlink ref="F2" location="Main!A1" display="Return to Main" xr:uid="{8C7C4519-0EFC-40A2-88AE-A3DE63D153D1}"/>
  </hyperlinks>
  <printOptions horizontalCentered="1"/>
  <pageMargins left="0.5" right="0.5" top="0.57999999999999996" bottom="0.65" header="0.5" footer="0.5"/>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92" r:id="rId4" name="Drop Down 4">
              <controlPr locked="0" defaultSize="0" autoLine="0" autoPict="0">
                <anchor moveWithCells="1">
                  <from>
                    <xdr:col>5</xdr:col>
                    <xdr:colOff>104775</xdr:colOff>
                    <xdr:row>10</xdr:row>
                    <xdr:rowOff>104775</xdr:rowOff>
                  </from>
                  <to>
                    <xdr:col>5</xdr:col>
                    <xdr:colOff>2238375</xdr:colOff>
                    <xdr:row>10</xdr:row>
                    <xdr:rowOff>333375</xdr:rowOff>
                  </to>
                </anchor>
              </controlPr>
            </control>
          </mc:Choice>
        </mc:AlternateContent>
        <mc:AlternateContent xmlns:mc="http://schemas.openxmlformats.org/markup-compatibility/2006">
          <mc:Choice Requires="x14">
            <control shapeId="12294" r:id="rId5" name="Drop Down 6">
              <controlPr locked="0" defaultSize="0" autoLine="0" autoPict="0">
                <anchor moveWithCells="1">
                  <from>
                    <xdr:col>5</xdr:col>
                    <xdr:colOff>104775</xdr:colOff>
                    <xdr:row>12</xdr:row>
                    <xdr:rowOff>104775</xdr:rowOff>
                  </from>
                  <to>
                    <xdr:col>5</xdr:col>
                    <xdr:colOff>2238375</xdr:colOff>
                    <xdr:row>12</xdr:row>
                    <xdr:rowOff>333375</xdr:rowOff>
                  </to>
                </anchor>
              </controlPr>
            </control>
          </mc:Choice>
        </mc:AlternateContent>
        <mc:AlternateContent xmlns:mc="http://schemas.openxmlformats.org/markup-compatibility/2006">
          <mc:Choice Requires="x14">
            <control shapeId="12355" r:id="rId6" name="Check Box 67">
              <controlPr locked="0" defaultSize="0" autoFill="0" autoLine="0" autoPict="0">
                <anchor moveWithCells="1">
                  <from>
                    <xdr:col>5</xdr:col>
                    <xdr:colOff>123825</xdr:colOff>
                    <xdr:row>7</xdr:row>
                    <xdr:rowOff>180975</xdr:rowOff>
                  </from>
                  <to>
                    <xdr:col>5</xdr:col>
                    <xdr:colOff>1485900</xdr:colOff>
                    <xdr:row>7</xdr:row>
                    <xdr:rowOff>409575</xdr:rowOff>
                  </to>
                </anchor>
              </controlPr>
            </control>
          </mc:Choice>
        </mc:AlternateContent>
        <mc:AlternateContent xmlns:mc="http://schemas.openxmlformats.org/markup-compatibility/2006">
          <mc:Choice Requires="x14">
            <control shapeId="12358" r:id="rId7" name="Check Box 70">
              <controlPr locked="0" defaultSize="0" autoFill="0" autoLine="0" autoPict="0">
                <anchor moveWithCells="1">
                  <from>
                    <xdr:col>5</xdr:col>
                    <xdr:colOff>152400</xdr:colOff>
                    <xdr:row>13</xdr:row>
                    <xdr:rowOff>161925</xdr:rowOff>
                  </from>
                  <to>
                    <xdr:col>5</xdr:col>
                    <xdr:colOff>2143125</xdr:colOff>
                    <xdr:row>13</xdr:row>
                    <xdr:rowOff>361950</xdr:rowOff>
                  </to>
                </anchor>
              </controlPr>
            </control>
          </mc:Choice>
        </mc:AlternateContent>
        <mc:AlternateContent xmlns:mc="http://schemas.openxmlformats.org/markup-compatibility/2006">
          <mc:Choice Requires="x14">
            <control shapeId="12668" r:id="rId8" name="Drop Down 380">
              <controlPr defaultSize="0" autoLine="0" autoPict="0">
                <anchor moveWithCells="1">
                  <from>
                    <xdr:col>5</xdr:col>
                    <xdr:colOff>533400</xdr:colOff>
                    <xdr:row>5</xdr:row>
                    <xdr:rowOff>95250</xdr:rowOff>
                  </from>
                  <to>
                    <xdr:col>5</xdr:col>
                    <xdr:colOff>1447800</xdr:colOff>
                    <xdr:row>5</xdr:row>
                    <xdr:rowOff>323850</xdr:rowOff>
                  </to>
                </anchor>
              </controlPr>
            </control>
          </mc:Choice>
        </mc:AlternateContent>
        <mc:AlternateContent xmlns:mc="http://schemas.openxmlformats.org/markup-compatibility/2006">
          <mc:Choice Requires="x14">
            <control shapeId="12669" r:id="rId9" name="Drop Down 381">
              <controlPr defaultSize="0" autoLine="0" autoPict="0">
                <anchor moveWithCells="1">
                  <from>
                    <xdr:col>5</xdr:col>
                    <xdr:colOff>533400</xdr:colOff>
                    <xdr:row>6</xdr:row>
                    <xdr:rowOff>104775</xdr:rowOff>
                  </from>
                  <to>
                    <xdr:col>5</xdr:col>
                    <xdr:colOff>1447800</xdr:colOff>
                    <xdr:row>6</xdr:row>
                    <xdr:rowOff>333375</xdr:rowOff>
                  </to>
                </anchor>
              </controlPr>
            </control>
          </mc:Choice>
        </mc:AlternateContent>
        <mc:AlternateContent xmlns:mc="http://schemas.openxmlformats.org/markup-compatibility/2006">
          <mc:Choice Requires="x14">
            <control shapeId="12950" r:id="rId10" name="Drop Down 662">
              <controlPr locked="0" defaultSize="0" autoLine="0" autoPict="0">
                <anchor moveWithCells="1">
                  <from>
                    <xdr:col>5</xdr:col>
                    <xdr:colOff>104775</xdr:colOff>
                    <xdr:row>11</xdr:row>
                    <xdr:rowOff>95250</xdr:rowOff>
                  </from>
                  <to>
                    <xdr:col>5</xdr:col>
                    <xdr:colOff>2238375</xdr:colOff>
                    <xdr:row>11</xdr:row>
                    <xdr:rowOff>323850</xdr:rowOff>
                  </to>
                </anchor>
              </controlPr>
            </control>
          </mc:Choice>
        </mc:AlternateContent>
        <mc:AlternateContent xmlns:mc="http://schemas.openxmlformats.org/markup-compatibility/2006">
          <mc:Choice Requires="x14">
            <control shapeId="31980" r:id="rId11" name="Check Box 1260">
              <controlPr locked="0" defaultSize="0" autoFill="0" autoLine="0" autoPict="0" altText="Strength test results">
                <anchor moveWithCells="1">
                  <from>
                    <xdr:col>5</xdr:col>
                    <xdr:colOff>114300</xdr:colOff>
                    <xdr:row>8</xdr:row>
                    <xdr:rowOff>28575</xdr:rowOff>
                  </from>
                  <to>
                    <xdr:col>5</xdr:col>
                    <xdr:colOff>1628775</xdr:colOff>
                    <xdr:row>8</xdr:row>
                    <xdr:rowOff>247650</xdr:rowOff>
                  </to>
                </anchor>
              </controlPr>
            </control>
          </mc:Choice>
        </mc:AlternateContent>
        <mc:AlternateContent xmlns:mc="http://schemas.openxmlformats.org/markup-compatibility/2006">
          <mc:Choice Requires="x14">
            <control shapeId="31981" r:id="rId12" name="Check Box 1261">
              <controlPr locked="0" defaultSize="0" autoFill="0" autoLine="0" autoPict="0">
                <anchor moveWithCells="1">
                  <from>
                    <xdr:col>5</xdr:col>
                    <xdr:colOff>114300</xdr:colOff>
                    <xdr:row>8</xdr:row>
                    <xdr:rowOff>247650</xdr:rowOff>
                  </from>
                  <to>
                    <xdr:col>5</xdr:col>
                    <xdr:colOff>1685925</xdr:colOff>
                    <xdr:row>8</xdr:row>
                    <xdr:rowOff>466725</xdr:rowOff>
                  </to>
                </anchor>
              </controlPr>
            </control>
          </mc:Choice>
        </mc:AlternateContent>
        <mc:AlternateContent xmlns:mc="http://schemas.openxmlformats.org/markup-compatibility/2006">
          <mc:Choice Requires="x14">
            <control shapeId="31982" r:id="rId13" name="Check Box 1262">
              <controlPr locked="0" defaultSize="0" autoFill="0" autoLine="0" autoPict="0">
                <anchor moveWithCells="1">
                  <from>
                    <xdr:col>5</xdr:col>
                    <xdr:colOff>114300</xdr:colOff>
                    <xdr:row>8</xdr:row>
                    <xdr:rowOff>476250</xdr:rowOff>
                  </from>
                  <to>
                    <xdr:col>5</xdr:col>
                    <xdr:colOff>1276350</xdr:colOff>
                    <xdr:row>8</xdr:row>
                    <xdr:rowOff>695325</xdr:rowOff>
                  </to>
                </anchor>
              </controlPr>
            </control>
          </mc:Choice>
        </mc:AlternateContent>
        <mc:AlternateContent xmlns:mc="http://schemas.openxmlformats.org/markup-compatibility/2006">
          <mc:Choice Requires="x14">
            <control shapeId="32515" r:id="rId14" name="Check Box 1795">
              <controlPr locked="0" defaultSize="0" autoFill="0" autoLine="0" autoPict="0">
                <anchor moveWithCells="1">
                  <from>
                    <xdr:col>5</xdr:col>
                    <xdr:colOff>114300</xdr:colOff>
                    <xdr:row>8</xdr:row>
                    <xdr:rowOff>695325</xdr:rowOff>
                  </from>
                  <to>
                    <xdr:col>5</xdr:col>
                    <xdr:colOff>1276350</xdr:colOff>
                    <xdr:row>8</xdr:row>
                    <xdr:rowOff>914400</xdr:rowOff>
                  </to>
                </anchor>
              </controlPr>
            </control>
          </mc:Choice>
        </mc:AlternateContent>
      </controls>
    </mc:Choice>
  </mc:AlternateContent>
</worksheet>
</file>

<file path=docMetadata/LabelInfo.xml><?xml version="1.0" encoding="utf-8"?>
<clbl:labelList xmlns:clbl="http://schemas.microsoft.com/office/2020/mipLabelMetadata">
  <clbl:label id="{d5b97895-2bdf-4a58-8bba-d7251261bd13}" enabled="1" method="Standard" siteId="{932a384c-4b5a-4ed1-8519-bc4e5e14e575}" contentBits="0" removed="0"/>
</clbl:labelLis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Intro</vt:lpstr>
      <vt:lpstr>Main</vt:lpstr>
      <vt:lpstr>Section 1</vt:lpstr>
      <vt:lpstr>Section 2</vt:lpstr>
      <vt:lpstr>Section 3</vt:lpstr>
      <vt:lpstr>Section 4</vt:lpstr>
      <vt:lpstr>Section 5</vt:lpstr>
      <vt:lpstr>Section 6</vt:lpstr>
      <vt:lpstr>Section 7</vt:lpstr>
      <vt:lpstr>Section 8</vt:lpstr>
      <vt:lpstr>Choice Score</vt:lpstr>
      <vt:lpstr>QS</vt:lpstr>
      <vt:lpstr>Summary</vt:lpstr>
      <vt:lpstr>'Section 1'!_Toc177527485</vt:lpstr>
      <vt:lpstr>'Section 1'!_Toc177527486</vt:lpstr>
      <vt:lpstr>'Choice Score'!Print_Area</vt:lpstr>
      <vt:lpstr>QS!Print_Area</vt:lpstr>
    </vt:vector>
  </TitlesOfParts>
  <Manager/>
  <Company>NRMCA</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Colin Lobo</dc:creator>
  <cp:keywords/>
  <dc:description/>
  <cp:lastModifiedBy>Colin Lobo, Ph.D., P.E.</cp:lastModifiedBy>
  <cp:revision>1</cp:revision>
  <cp:lastPrinted>2017-02-23T19:40:21Z</cp:lastPrinted>
  <dcterms:created xsi:type="dcterms:W3CDTF">2006-02-22T19:07:43Z</dcterms:created>
  <dcterms:modified xsi:type="dcterms:W3CDTF">2025-05-21T18:33:13Z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1033-10.2.0.5811</vt:lpwstr>
  </property>
</Properties>
</file>