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I:\P2P\Articles\Exposure classes\"/>
    </mc:Choice>
  </mc:AlternateContent>
  <xr:revisionPtr revIDLastSave="0" documentId="8_{80505FCE-5686-4D8A-B8F9-78AF5EB791D6}" xr6:coauthVersionLast="47" xr6:coauthVersionMax="47" xr10:uidLastSave="{00000000-0000-0000-0000-000000000000}"/>
  <workbookProtection workbookAlgorithmName="SHA-512" workbookHashValue="HvCMz6R48tECEewMv29nZ2jsJQoh5Ny+Fu+zRnUEIIznn14vWEUhF8jvVv084iP5auqNFlkjn61LNtSZE1MM2Q==" workbookSaltValue="1ijgAKOEDP9DA6DOtmeVCA==" workbookSpinCount="100000" lockStructure="1"/>
  <bookViews>
    <workbookView xWindow="-28920" yWindow="-120" windowWidth="29040" windowHeight="15840" xr2:uid="{133DE6A7-D84D-4EC9-AAE0-5C53FCACCE31}"/>
  </bookViews>
  <sheets>
    <sheet name="Main" sheetId="1" r:id="rId1"/>
    <sheet name="Summary" sheetId="6" r:id="rId2"/>
    <sheet name="Details" sheetId="2" state="hidden" r:id="rId3"/>
    <sheet name="EC F" sheetId="5" r:id="rId4"/>
    <sheet name="EC S" sheetId="7" r:id="rId5"/>
    <sheet name="EC W" sheetId="8" r:id="rId6"/>
    <sheet name="EC C" sheetId="9" r:id="rId7"/>
    <sheet name="St WC" sheetId="10" r:id="rId8"/>
    <sheet name="Temp" sheetId="11" r:id="rId9"/>
    <sheet name="P WC" sheetId="12" r:id="rId10"/>
    <sheet name="NMSA" sheetId="13" r:id="rId11"/>
    <sheet name="Shr" sheetId="14" r:id="rId12"/>
    <sheet name="MOE" sheetId="15" r:id="rId13"/>
    <sheet name="Slmp" sheetId="16" r:id="rId14"/>
    <sheet name="Air" sheetId="17" r:id="rId15"/>
    <sheet name="SCM" sheetId="18" r:id="rId16"/>
    <sheet name="AAR" sheetId="19" r:id="rId17"/>
    <sheet name="Cl" sheetId="20" r:id="rId18"/>
    <sheet name="LWD" sheetId="21" r:id="rId19"/>
    <sheet name="IntM" sheetId="22" r:id="rId20"/>
    <sheet name="DC" sheetId="23" r:id="rId21"/>
  </sheets>
  <definedNames>
    <definedName name="Air" localSheetId="16">AAR!#REF!</definedName>
    <definedName name="Air" localSheetId="14">Air!$A$1</definedName>
    <definedName name="Air" localSheetId="17">Cl!#REF!</definedName>
    <definedName name="Air" localSheetId="20">DC!#REF!</definedName>
    <definedName name="Air" localSheetId="6">'EC C'!#REF!</definedName>
    <definedName name="Air" localSheetId="4">'EC S'!#REF!</definedName>
    <definedName name="Air" localSheetId="5">'EC W'!#REF!</definedName>
    <definedName name="Air" localSheetId="19">IntM!#REF!</definedName>
    <definedName name="Air" localSheetId="18">LWD!#REF!</definedName>
    <definedName name="Air" localSheetId="12">MOE!#REF!</definedName>
    <definedName name="Air" localSheetId="10">NMSA!#REF!</definedName>
    <definedName name="Air" localSheetId="9">'P WC'!#REF!</definedName>
    <definedName name="Air" localSheetId="15">SCM!#REF!</definedName>
    <definedName name="Air" localSheetId="11">Shr!#REF!</definedName>
    <definedName name="Air" localSheetId="13">Slmp!#REF!</definedName>
    <definedName name="Air" localSheetId="7">'St WC'!#REF!</definedName>
    <definedName name="Air" localSheetId="8">Temp!#REF!</definedName>
    <definedName name="Air">'EC F'!#REF!</definedName>
    <definedName name="ASR" localSheetId="16">AAR!$A$1</definedName>
    <definedName name="ASR" localSheetId="14">Air!#REF!</definedName>
    <definedName name="ASR" localSheetId="17">Cl!#REF!</definedName>
    <definedName name="ASR" localSheetId="20">DC!#REF!</definedName>
    <definedName name="ASR" localSheetId="6">'EC C'!#REF!</definedName>
    <definedName name="ASR" localSheetId="4">'EC S'!#REF!</definedName>
    <definedName name="ASR" localSheetId="5">'EC W'!#REF!</definedName>
    <definedName name="ASR" localSheetId="19">IntM!#REF!</definedName>
    <definedName name="ASR" localSheetId="18">LWD!#REF!</definedName>
    <definedName name="ASR" localSheetId="12">MOE!#REF!</definedName>
    <definedName name="ASR" localSheetId="10">NMSA!#REF!</definedName>
    <definedName name="ASR" localSheetId="9">'P WC'!#REF!</definedName>
    <definedName name="ASR" localSheetId="15">SCM!#REF!</definedName>
    <definedName name="ASR" localSheetId="11">Shr!#REF!</definedName>
    <definedName name="ASR" localSheetId="13">Slmp!#REF!</definedName>
    <definedName name="ASR" localSheetId="7">'St WC'!#REF!</definedName>
    <definedName name="ASR" localSheetId="8">Temp!#REF!</definedName>
    <definedName name="ASR">'EC F'!#REF!</definedName>
    <definedName name="Cllmt" localSheetId="16">AAR!#REF!</definedName>
    <definedName name="Cllmt" localSheetId="14">Air!#REF!</definedName>
    <definedName name="Cllmt" localSheetId="17">Cl!$A$1</definedName>
    <definedName name="Cllmt" localSheetId="20">DC!#REF!</definedName>
    <definedName name="Cllmt" localSheetId="6">'EC C'!#REF!</definedName>
    <definedName name="Cllmt" localSheetId="4">'EC S'!#REF!</definedName>
    <definedName name="Cllmt" localSheetId="5">'EC W'!#REF!</definedName>
    <definedName name="Cllmt" localSheetId="19">IntM!#REF!</definedName>
    <definedName name="Cllmt" localSheetId="18">LWD!#REF!</definedName>
    <definedName name="Cllmt" localSheetId="12">MOE!#REF!</definedName>
    <definedName name="Cllmt" localSheetId="10">NMSA!#REF!</definedName>
    <definedName name="Cllmt" localSheetId="9">'P WC'!#REF!</definedName>
    <definedName name="Cllmt" localSheetId="15">SCM!#REF!</definedName>
    <definedName name="Cllmt" localSheetId="11">Shr!#REF!</definedName>
    <definedName name="Cllmt" localSheetId="13">Slmp!#REF!</definedName>
    <definedName name="Cllmt" localSheetId="7">'St WC'!#REF!</definedName>
    <definedName name="Cllmt" localSheetId="8">Temp!#REF!</definedName>
    <definedName name="Cllmt">'EC F'!#REF!</definedName>
    <definedName name="Disclaimer" localSheetId="16">AAR!#REF!</definedName>
    <definedName name="Disclaimer" localSheetId="14">Air!#REF!</definedName>
    <definedName name="Disclaimer" localSheetId="17">Cl!#REF!</definedName>
    <definedName name="Disclaimer" localSheetId="20">DC!$A$1</definedName>
    <definedName name="Disclaimer" localSheetId="6">'EC C'!#REF!</definedName>
    <definedName name="Disclaimer" localSheetId="4">'EC S'!#REF!</definedName>
    <definedName name="Disclaimer" localSheetId="5">'EC W'!#REF!</definedName>
    <definedName name="Disclaimer" localSheetId="19">IntM!#REF!</definedName>
    <definedName name="Disclaimer" localSheetId="18">LWD!#REF!</definedName>
    <definedName name="Disclaimer" localSheetId="12">MOE!#REF!</definedName>
    <definedName name="Disclaimer" localSheetId="10">NMSA!#REF!</definedName>
    <definedName name="Disclaimer" localSheetId="9">'P WC'!#REF!</definedName>
    <definedName name="Disclaimer" localSheetId="15">SCM!#REF!</definedName>
    <definedName name="Disclaimer" localSheetId="11">Shr!#REF!</definedName>
    <definedName name="Disclaimer" localSheetId="13">Slmp!#REF!</definedName>
    <definedName name="Disclaimer" localSheetId="7">'St WC'!#REF!</definedName>
    <definedName name="Disclaimer" localSheetId="8">Temp!#REF!</definedName>
    <definedName name="Disclaimer">'EC F'!#REF!</definedName>
    <definedName name="ECatC" localSheetId="16">AAR!#REF!</definedName>
    <definedName name="ECatC" localSheetId="14">Air!#REF!</definedName>
    <definedName name="ECatC" localSheetId="17">Cl!#REF!</definedName>
    <definedName name="ECatC" localSheetId="20">DC!#REF!</definedName>
    <definedName name="ECatC" localSheetId="6">'EC C'!$A$1</definedName>
    <definedName name="ECatC" localSheetId="4">'EC S'!#REF!</definedName>
    <definedName name="ECatC" localSheetId="5">'EC W'!#REF!</definedName>
    <definedName name="ECatC" localSheetId="19">IntM!#REF!</definedName>
    <definedName name="ECatC" localSheetId="18">LWD!#REF!</definedName>
    <definedName name="ECatC" localSheetId="12">MOE!#REF!</definedName>
    <definedName name="ECatC" localSheetId="10">NMSA!#REF!</definedName>
    <definedName name="ECatC" localSheetId="9">'P WC'!#REF!</definedName>
    <definedName name="ECatC" localSheetId="15">SCM!#REF!</definedName>
    <definedName name="ECatC" localSheetId="11">Shr!#REF!</definedName>
    <definedName name="ECatC" localSheetId="13">Slmp!#REF!</definedName>
    <definedName name="ECatC" localSheetId="7">'St WC'!#REF!</definedName>
    <definedName name="ECatC" localSheetId="8">Temp!#REF!</definedName>
    <definedName name="ECatC">'EC F'!#REF!</definedName>
    <definedName name="ECatF" localSheetId="16">AAR!#REF!</definedName>
    <definedName name="ECatF" localSheetId="14">Air!#REF!</definedName>
    <definedName name="ECatF" localSheetId="17">Cl!#REF!</definedName>
    <definedName name="ECatF" localSheetId="20">DC!#REF!</definedName>
    <definedName name="ECatF" localSheetId="6">'EC C'!#REF!</definedName>
    <definedName name="ECatF" localSheetId="4">'EC S'!#REF!</definedName>
    <definedName name="ECatF" localSheetId="5">'EC W'!#REF!</definedName>
    <definedName name="ECatF" localSheetId="19">IntM!#REF!</definedName>
    <definedName name="ECatF" localSheetId="18">LWD!#REF!</definedName>
    <definedName name="ECatF" localSheetId="12">MOE!#REF!</definedName>
    <definedName name="ECatF" localSheetId="10">NMSA!#REF!</definedName>
    <definedName name="ECatF" localSheetId="9">'P WC'!#REF!</definedName>
    <definedName name="ECatF" localSheetId="15">SCM!#REF!</definedName>
    <definedName name="ECatF" localSheetId="11">Shr!#REF!</definedName>
    <definedName name="ECatF" localSheetId="13">Slmp!#REF!</definedName>
    <definedName name="ECatF" localSheetId="7">'St WC'!#REF!</definedName>
    <definedName name="ECatF" localSheetId="8">Temp!#REF!</definedName>
    <definedName name="ECatF">'EC F'!$A$1</definedName>
    <definedName name="ECatS" localSheetId="16">AAR!#REF!</definedName>
    <definedName name="ECatS" localSheetId="14">Air!#REF!</definedName>
    <definedName name="ECatS" localSheetId="17">Cl!#REF!</definedName>
    <definedName name="ECatS" localSheetId="20">DC!#REF!</definedName>
    <definedName name="ECatS" localSheetId="6">'EC C'!#REF!</definedName>
    <definedName name="ECatS" localSheetId="4">'EC S'!$A$1</definedName>
    <definedName name="ECatS" localSheetId="5">'EC W'!#REF!</definedName>
    <definedName name="ECatS" localSheetId="19">IntM!#REF!</definedName>
    <definedName name="ECatS" localSheetId="18">LWD!#REF!</definedName>
    <definedName name="ECatS" localSheetId="12">MOE!#REF!</definedName>
    <definedName name="ECatS" localSheetId="10">NMSA!#REF!</definedName>
    <definedName name="ECatS" localSheetId="9">'P WC'!#REF!</definedName>
    <definedName name="ECatS" localSheetId="15">SCM!#REF!</definedName>
    <definedName name="ECatS" localSheetId="11">Shr!#REF!</definedName>
    <definedName name="ECatS" localSheetId="13">Slmp!#REF!</definedName>
    <definedName name="ECatS" localSheetId="7">'St WC'!#REF!</definedName>
    <definedName name="ECatS" localSheetId="8">Temp!#REF!</definedName>
    <definedName name="ECatS">'EC F'!#REF!</definedName>
    <definedName name="ECatW" localSheetId="16">AAR!#REF!</definedName>
    <definedName name="ECatW" localSheetId="14">Air!#REF!</definedName>
    <definedName name="ECatW" localSheetId="17">Cl!#REF!</definedName>
    <definedName name="ECatW" localSheetId="20">DC!#REF!</definedName>
    <definedName name="ECatW" localSheetId="6">'EC C'!#REF!</definedName>
    <definedName name="ECatW" localSheetId="4">'EC S'!#REF!</definedName>
    <definedName name="ECatW" localSheetId="5">'EC W'!$A$1</definedName>
    <definedName name="ECatW" localSheetId="19">IntM!#REF!</definedName>
    <definedName name="ECatW" localSheetId="18">LWD!#REF!</definedName>
    <definedName name="ECatW" localSheetId="12">MOE!#REF!</definedName>
    <definedName name="ECatW" localSheetId="10">NMSA!#REF!</definedName>
    <definedName name="ECatW" localSheetId="9">'P WC'!#REF!</definedName>
    <definedName name="ECatW" localSheetId="15">SCM!#REF!</definedName>
    <definedName name="ECatW" localSheetId="11">Shr!#REF!</definedName>
    <definedName name="ECatW" localSheetId="13">Slmp!#REF!</definedName>
    <definedName name="ECatW" localSheetId="7">'St WC'!#REF!</definedName>
    <definedName name="ECatW" localSheetId="8">Temp!#REF!</definedName>
    <definedName name="ECatW">'EC F'!#REF!</definedName>
    <definedName name="IntM" localSheetId="16">AAR!#REF!</definedName>
    <definedName name="IntM" localSheetId="14">Air!#REF!</definedName>
    <definedName name="IntM" localSheetId="17">Cl!#REF!</definedName>
    <definedName name="IntM" localSheetId="20">DC!#REF!</definedName>
    <definedName name="IntM" localSheetId="6">'EC C'!#REF!</definedName>
    <definedName name="IntM" localSheetId="4">'EC S'!#REF!</definedName>
    <definedName name="IntM" localSheetId="5">'EC W'!#REF!</definedName>
    <definedName name="IntM" localSheetId="19">IntM!$A$1</definedName>
    <definedName name="IntM" localSheetId="18">LWD!#REF!</definedName>
    <definedName name="IntM" localSheetId="12">MOE!#REF!</definedName>
    <definedName name="IntM" localSheetId="10">NMSA!#REF!</definedName>
    <definedName name="IntM" localSheetId="9">'P WC'!#REF!</definedName>
    <definedName name="IntM" localSheetId="15">SCM!#REF!</definedName>
    <definedName name="IntM" localSheetId="11">Shr!#REF!</definedName>
    <definedName name="IntM" localSheetId="13">Slmp!#REF!</definedName>
    <definedName name="IntM" localSheetId="7">'St WC'!#REF!</definedName>
    <definedName name="IntM" localSheetId="8">Temp!#REF!</definedName>
    <definedName name="IntM">'EC F'!#REF!</definedName>
    <definedName name="LWD" localSheetId="16">AAR!#REF!</definedName>
    <definedName name="LWD" localSheetId="14">Air!#REF!</definedName>
    <definedName name="LWD" localSheetId="17">Cl!#REF!</definedName>
    <definedName name="LWD" localSheetId="20">DC!#REF!</definedName>
    <definedName name="LWD" localSheetId="6">'EC C'!#REF!</definedName>
    <definedName name="LWD" localSheetId="4">'EC S'!#REF!</definedName>
    <definedName name="LWD" localSheetId="5">'EC W'!#REF!</definedName>
    <definedName name="LWD" localSheetId="19">IntM!#REF!</definedName>
    <definedName name="LWD" localSheetId="18">LWD!$A$1</definedName>
    <definedName name="LWD" localSheetId="12">MOE!#REF!</definedName>
    <definedName name="LWD" localSheetId="10">NMSA!#REF!</definedName>
    <definedName name="LWD" localSheetId="9">'P WC'!#REF!</definedName>
    <definedName name="LWD" localSheetId="15">SCM!#REF!</definedName>
    <definedName name="LWD" localSheetId="11">Shr!#REF!</definedName>
    <definedName name="LWD" localSheetId="13">Slmp!#REF!</definedName>
    <definedName name="LWD" localSheetId="7">'St WC'!#REF!</definedName>
    <definedName name="LWD" localSheetId="8">Temp!#REF!</definedName>
    <definedName name="LWD">'EC F'!#REF!</definedName>
    <definedName name="MOE" localSheetId="16">AAR!#REF!</definedName>
    <definedName name="MOE" localSheetId="14">Air!#REF!</definedName>
    <definedName name="MOE" localSheetId="17">Cl!#REF!</definedName>
    <definedName name="MOE" localSheetId="20">DC!#REF!</definedName>
    <definedName name="MOE" localSheetId="6">'EC C'!#REF!</definedName>
    <definedName name="MOE" localSheetId="4">'EC S'!#REF!</definedName>
    <definedName name="MOE" localSheetId="5">'EC W'!#REF!</definedName>
    <definedName name="MOE" localSheetId="19">IntM!#REF!</definedName>
    <definedName name="MOE" localSheetId="18">LWD!#REF!</definedName>
    <definedName name="MOE" localSheetId="12">MOE!$A$1</definedName>
    <definedName name="MOE" localSheetId="10">NMSA!#REF!</definedName>
    <definedName name="MOE" localSheetId="9">'P WC'!#REF!</definedName>
    <definedName name="MOE" localSheetId="15">SCM!#REF!</definedName>
    <definedName name="MOE" localSheetId="11">Shr!#REF!</definedName>
    <definedName name="MOE" localSheetId="13">Slmp!#REF!</definedName>
    <definedName name="MOE" localSheetId="7">'St WC'!#REF!</definedName>
    <definedName name="MOE" localSheetId="8">Temp!#REF!</definedName>
    <definedName name="MOE">'EC F'!#REF!</definedName>
    <definedName name="NMSA" localSheetId="16">AAR!#REF!</definedName>
    <definedName name="NMSA" localSheetId="14">Air!#REF!</definedName>
    <definedName name="NMSA" localSheetId="17">Cl!#REF!</definedName>
    <definedName name="NMSA" localSheetId="20">DC!#REF!</definedName>
    <definedName name="NMSA" localSheetId="6">'EC C'!#REF!</definedName>
    <definedName name="NMSA" localSheetId="4">'EC S'!#REF!</definedName>
    <definedName name="NMSA" localSheetId="5">'EC W'!#REF!</definedName>
    <definedName name="NMSA" localSheetId="19">IntM!#REF!</definedName>
    <definedName name="NMSA" localSheetId="18">LWD!#REF!</definedName>
    <definedName name="NMSA" localSheetId="12">MOE!#REF!</definedName>
    <definedName name="NMSA" localSheetId="10">NMSA!$A$1</definedName>
    <definedName name="NMSA" localSheetId="9">'P WC'!#REF!</definedName>
    <definedName name="NMSA" localSheetId="15">SCM!#REF!</definedName>
    <definedName name="NMSA" localSheetId="11">Shr!#REF!</definedName>
    <definedName name="NMSA" localSheetId="13">Slmp!#REF!</definedName>
    <definedName name="NMSA" localSheetId="7">'St WC'!#REF!</definedName>
    <definedName name="NMSA" localSheetId="8">Temp!#REF!</definedName>
    <definedName name="NMSA">'EC F'!#REF!</definedName>
    <definedName name="Perm" localSheetId="16">AAR!#REF!</definedName>
    <definedName name="Perm" localSheetId="14">Air!#REF!</definedName>
    <definedName name="Perm" localSheetId="17">Cl!#REF!</definedName>
    <definedName name="Perm" localSheetId="20">DC!#REF!</definedName>
    <definedName name="Perm" localSheetId="6">'EC C'!#REF!</definedName>
    <definedName name="Perm" localSheetId="4">'EC S'!#REF!</definedName>
    <definedName name="Perm" localSheetId="5">'EC W'!#REF!</definedName>
    <definedName name="Perm" localSheetId="19">IntM!#REF!</definedName>
    <definedName name="Perm" localSheetId="18">LWD!#REF!</definedName>
    <definedName name="Perm" localSheetId="12">MOE!#REF!</definedName>
    <definedName name="Perm" localSheetId="10">NMSA!#REF!</definedName>
    <definedName name="Perm" localSheetId="9">'P WC'!$A$1</definedName>
    <definedName name="Perm" localSheetId="15">SCM!#REF!</definedName>
    <definedName name="Perm" localSheetId="11">Shr!#REF!</definedName>
    <definedName name="Perm" localSheetId="13">Slmp!#REF!</definedName>
    <definedName name="Perm" localSheetId="7">'St WC'!#REF!</definedName>
    <definedName name="Perm" localSheetId="8">Temp!#REF!</definedName>
    <definedName name="Perm">'EC F'!#REF!</definedName>
    <definedName name="_xlnm.Print_Area" localSheetId="1">Summary!$A$1:$H$20</definedName>
    <definedName name="SCML" localSheetId="16">AAR!#REF!</definedName>
    <definedName name="SCML" localSheetId="14">Air!#REF!</definedName>
    <definedName name="SCML" localSheetId="17">Cl!#REF!</definedName>
    <definedName name="SCML" localSheetId="20">DC!#REF!</definedName>
    <definedName name="SCML" localSheetId="6">'EC C'!#REF!</definedName>
    <definedName name="SCML" localSheetId="4">'EC S'!#REF!</definedName>
    <definedName name="SCML" localSheetId="5">'EC W'!#REF!</definedName>
    <definedName name="SCML" localSheetId="19">IntM!#REF!</definedName>
    <definedName name="SCML" localSheetId="18">LWD!#REF!</definedName>
    <definedName name="SCML" localSheetId="12">MOE!#REF!</definedName>
    <definedName name="SCML" localSheetId="10">NMSA!#REF!</definedName>
    <definedName name="SCML" localSheetId="9">'P WC'!#REF!</definedName>
    <definedName name="SCML" localSheetId="15">SCM!$A$1</definedName>
    <definedName name="SCML" localSheetId="11">Shr!#REF!</definedName>
    <definedName name="SCML" localSheetId="13">Slmp!#REF!</definedName>
    <definedName name="SCML" localSheetId="7">'St WC'!#REF!</definedName>
    <definedName name="SCML" localSheetId="8">Temp!#REF!</definedName>
    <definedName name="SCML">'EC F'!#REF!</definedName>
    <definedName name="Shr" localSheetId="16">AAR!#REF!</definedName>
    <definedName name="Shr" localSheetId="14">Air!#REF!</definedName>
    <definedName name="Shr" localSheetId="17">Cl!#REF!</definedName>
    <definedName name="Shr" localSheetId="20">DC!#REF!</definedName>
    <definedName name="Shr" localSheetId="6">'EC C'!#REF!</definedName>
    <definedName name="Shr" localSheetId="4">'EC S'!#REF!</definedName>
    <definedName name="Shr" localSheetId="5">'EC W'!#REF!</definedName>
    <definedName name="Shr" localSheetId="19">IntM!#REF!</definedName>
    <definedName name="Shr" localSheetId="18">LWD!#REF!</definedName>
    <definedName name="Shr" localSheetId="12">MOE!#REF!</definedName>
    <definedName name="Shr" localSheetId="10">NMSA!#REF!</definedName>
    <definedName name="Shr" localSheetId="9">'P WC'!#REF!</definedName>
    <definedName name="Shr" localSheetId="15">SCM!#REF!</definedName>
    <definedName name="Shr" localSheetId="11">Shr!$A$1</definedName>
    <definedName name="Shr" localSheetId="13">Slmp!#REF!</definedName>
    <definedName name="Shr" localSheetId="7">'St WC'!#REF!</definedName>
    <definedName name="Shr" localSheetId="8">Temp!#REF!</definedName>
    <definedName name="Shr">'EC F'!#REF!</definedName>
    <definedName name="Slmp" localSheetId="16">AAR!#REF!</definedName>
    <definedName name="Slmp" localSheetId="14">Air!#REF!</definedName>
    <definedName name="Slmp" localSheetId="17">Cl!#REF!</definedName>
    <definedName name="Slmp" localSheetId="20">DC!#REF!</definedName>
    <definedName name="Slmp" localSheetId="6">'EC C'!#REF!</definedName>
    <definedName name="Slmp" localSheetId="4">'EC S'!#REF!</definedName>
    <definedName name="Slmp" localSheetId="5">'EC W'!#REF!</definedName>
    <definedName name="Slmp" localSheetId="19">IntM!#REF!</definedName>
    <definedName name="Slmp" localSheetId="18">LWD!#REF!</definedName>
    <definedName name="Slmp" localSheetId="12">MOE!#REF!</definedName>
    <definedName name="Slmp" localSheetId="10">NMSA!#REF!</definedName>
    <definedName name="Slmp" localSheetId="9">'P WC'!#REF!</definedName>
    <definedName name="Slmp" localSheetId="15">SCM!#REF!</definedName>
    <definedName name="Slmp" localSheetId="11">Shr!#REF!</definedName>
    <definedName name="Slmp" localSheetId="13">Slmp!$A$1</definedName>
    <definedName name="Slmp" localSheetId="7">'St WC'!#REF!</definedName>
    <definedName name="Slmp" localSheetId="8">Temp!#REF!</definedName>
    <definedName name="Slmp">'EC F'!#REF!</definedName>
    <definedName name="StrWcm" localSheetId="16">AAR!#REF!</definedName>
    <definedName name="StrWcm" localSheetId="14">Air!#REF!</definedName>
    <definedName name="StrWcm" localSheetId="17">Cl!#REF!</definedName>
    <definedName name="StrWcm" localSheetId="20">DC!#REF!</definedName>
    <definedName name="StrWcm" localSheetId="6">'EC C'!#REF!</definedName>
    <definedName name="StrWcm" localSheetId="4">'EC S'!#REF!</definedName>
    <definedName name="StrWcm" localSheetId="5">'EC W'!#REF!</definedName>
    <definedName name="StrWcm" localSheetId="19">IntM!#REF!</definedName>
    <definedName name="StrWcm" localSheetId="18">LWD!#REF!</definedName>
    <definedName name="StrWcm" localSheetId="12">MOE!#REF!</definedName>
    <definedName name="StrWcm" localSheetId="10">NMSA!#REF!</definedName>
    <definedName name="StrWcm" localSheetId="9">'P WC'!#REF!</definedName>
    <definedName name="StrWcm" localSheetId="15">SCM!#REF!</definedName>
    <definedName name="StrWcm" localSheetId="11">Shr!#REF!</definedName>
    <definedName name="StrWcm" localSheetId="13">Slmp!#REF!</definedName>
    <definedName name="StrWcm" localSheetId="7">'St WC'!$A$1</definedName>
    <definedName name="StrWcm" localSheetId="8">Temp!#REF!</definedName>
    <definedName name="StrWcm">'EC F'!#REF!</definedName>
    <definedName name="Temp" localSheetId="16">AAR!#REF!</definedName>
    <definedName name="Temp" localSheetId="14">Air!#REF!</definedName>
    <definedName name="Temp" localSheetId="17">Cl!#REF!</definedName>
    <definedName name="Temp" localSheetId="20">DC!#REF!</definedName>
    <definedName name="Temp" localSheetId="6">'EC C'!#REF!</definedName>
    <definedName name="Temp" localSheetId="4">'EC S'!#REF!</definedName>
    <definedName name="Temp" localSheetId="5">'EC W'!#REF!</definedName>
    <definedName name="Temp" localSheetId="19">IntM!#REF!</definedName>
    <definedName name="Temp" localSheetId="18">LWD!#REF!</definedName>
    <definedName name="Temp" localSheetId="12">MOE!#REF!</definedName>
    <definedName name="Temp" localSheetId="10">NMSA!#REF!</definedName>
    <definedName name="Temp" localSheetId="9">'P WC'!#REF!</definedName>
    <definedName name="Temp" localSheetId="15">SCM!#REF!</definedName>
    <definedName name="Temp" localSheetId="11">Shr!#REF!</definedName>
    <definedName name="Temp" localSheetId="13">Slmp!#REF!</definedName>
    <definedName name="Temp" localSheetId="7">'St WC'!#REF!</definedName>
    <definedName name="Temp" localSheetId="8">Temp!$A$1</definedName>
    <definedName name="Temp">'EC 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6" l="1"/>
  <c r="E34" i="1"/>
  <c r="E33" i="1"/>
  <c r="C8" i="6"/>
  <c r="C2" i="6"/>
  <c r="G6" i="2"/>
  <c r="G23" i="2"/>
  <c r="G18" i="2"/>
  <c r="G12" i="2"/>
  <c r="C18" i="6"/>
  <c r="D36" i="1"/>
  <c r="C17" i="6"/>
  <c r="C19" i="6"/>
  <c r="C14" i="6"/>
  <c r="N46" i="2"/>
  <c r="C18" i="1" l="1"/>
  <c r="C17" i="1"/>
  <c r="C16" i="1"/>
  <c r="F32" i="1"/>
  <c r="D35" i="1" l="1"/>
  <c r="D25" i="1" l="1"/>
  <c r="D11" i="6" s="1"/>
  <c r="P46" i="2"/>
  <c r="C26" i="1" s="1"/>
  <c r="F11" i="6" s="1"/>
  <c r="O46" i="2"/>
  <c r="E25" i="1" s="1"/>
  <c r="E11" i="6" s="1"/>
  <c r="M46" i="2"/>
  <c r="C25" i="1" s="1"/>
  <c r="C11" i="6" s="1"/>
  <c r="B40" i="2"/>
  <c r="B39" i="2"/>
  <c r="B38" i="2"/>
  <c r="I16" i="2"/>
  <c r="H16" i="2"/>
  <c r="D16" i="1" s="1"/>
  <c r="I10" i="2"/>
  <c r="C15" i="1" s="1"/>
  <c r="H10" i="2"/>
  <c r="D15" i="1" s="1"/>
  <c r="B18" i="1"/>
  <c r="E18" i="1" s="1"/>
  <c r="B15" i="1"/>
  <c r="D18" i="1"/>
  <c r="D17" i="1"/>
  <c r="B17" i="1"/>
  <c r="C13" i="6" s="1"/>
  <c r="B16" i="1"/>
  <c r="C12" i="6" s="1"/>
  <c r="D22" i="1" l="1"/>
  <c r="C22" i="1" s="1"/>
  <c r="C6" i="6" s="1"/>
  <c r="C21" i="1"/>
  <c r="C4" i="6" s="1"/>
  <c r="C20" i="1"/>
  <c r="C3" i="6"/>
  <c r="E32" i="1"/>
  <c r="G19" i="6" s="1"/>
  <c r="D32" i="1"/>
  <c r="F19" i="6" s="1"/>
  <c r="C28" i="1"/>
  <c r="C27" i="1"/>
  <c r="D26" i="1"/>
  <c r="F25" i="1"/>
  <c r="C23" i="1"/>
  <c r="C7" i="6" s="1"/>
  <c r="E22" i="1"/>
  <c r="C24" i="1"/>
  <c r="F10" i="6" s="1"/>
  <c r="D20" i="1" l="1"/>
  <c r="C5" i="6"/>
  <c r="C10" i="6"/>
  <c r="E10" i="6"/>
  <c r="D10" i="6"/>
  <c r="G1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Colin Lobo</author>
    <author>Karthik Obla</author>
  </authors>
  <commentList>
    <comment ref="C4" authorId="0" shapeId="0" xr:uid="{5B9CE0C1-DC85-4982-A057-302B0DD75E97}">
      <text>
        <r>
          <rPr>
            <sz val="9"/>
            <color indexed="81"/>
            <rFont val="Tahoma"/>
            <family val="2"/>
          </rPr>
          <t>Compressive strength used for design of member</t>
        </r>
      </text>
    </comment>
    <comment ref="C5" authorId="0" shapeId="0" xr:uid="{CB0DB87D-CADB-4C1A-91F2-4F76F2BDD985}">
      <text>
        <r>
          <rPr>
            <sz val="9"/>
            <color indexed="81"/>
            <rFont val="Tahoma"/>
            <family val="2"/>
          </rPr>
          <t>If an aggregate size is not selected, the air content will not show</t>
        </r>
      </text>
    </comment>
    <comment ref="C6" authorId="0" shapeId="0" xr:uid="{000439E9-9280-4612-9D64-0C16E9EBA40D}">
      <text>
        <r>
          <rPr>
            <sz val="9"/>
            <color indexed="81"/>
            <rFont val="Tahoma"/>
            <family val="2"/>
          </rPr>
          <t>Typically, the most benign exposure classes are assigned for interior members.</t>
        </r>
      </text>
    </comment>
    <comment ref="C7" authorId="0" shapeId="0" xr:uid="{B8CF809B-22AB-4905-A0D7-038D3FA0574B}">
      <text>
        <r>
          <rPr>
            <sz val="9"/>
            <color indexed="81"/>
            <rFont val="Tahoma"/>
            <family val="2"/>
          </rPr>
          <t>As per ACI 318, w/cm limits do not apply to lightweight concrete</t>
        </r>
      </text>
    </comment>
    <comment ref="C8" authorId="0" shapeId="0" xr:uid="{0E5F3AF0-BAE8-4943-A1A0-1A90D037C176}">
      <text>
        <r>
          <rPr>
            <sz val="9"/>
            <color indexed="81"/>
            <rFont val="Tahoma"/>
            <family val="2"/>
          </rPr>
          <t>This impacts water-soluble chloride limits</t>
        </r>
      </text>
    </comment>
    <comment ref="E15" authorId="0" shapeId="0" xr:uid="{A1831677-F70B-40F3-AA22-C5BC7EE31442}">
      <text>
        <r>
          <rPr>
            <sz val="8"/>
            <color indexed="81"/>
            <rFont val="Tahoma"/>
            <family val="2"/>
          </rPr>
          <t>Plain concrete is defined as structural concrete with no reinforcement or with less reinforcement than the minimum amount specified for reinforced concrete.
This impacts requirement for EC F3.</t>
        </r>
      </text>
    </comment>
    <comment ref="E16" authorId="0" shapeId="0" xr:uid="{E588055D-002E-44CB-844F-10B6B34831FE}">
      <text>
        <r>
          <rPr>
            <sz val="9"/>
            <color indexed="81"/>
            <rFont val="Tahoma"/>
            <family val="2"/>
          </rPr>
          <t>ACI 318 provides 2 options for EC S3:
Opt 1, w/cm = 0.45
Opt.2, w/cm = 0.40</t>
        </r>
      </text>
    </comment>
    <comment ref="C22" authorId="1" shapeId="0" xr:uid="{D0D071BD-FB2B-4517-BD07-42662CB73FAA}">
      <text>
        <r>
          <rPr>
            <sz val="9"/>
            <color indexed="81"/>
            <rFont val="Tahoma"/>
            <family val="2"/>
          </rPr>
          <t>Air content is reduced by 1% if specified strength≥5000 psi.</t>
        </r>
      </text>
    </comment>
    <comment ref="B29" authorId="0" shapeId="0" xr:uid="{7A1EFAF3-7A4E-4FC7-A1DD-84621ECA7A07}">
      <text>
        <r>
          <rPr>
            <sz val="9"/>
            <color indexed="81"/>
            <rFont val="Tahoma"/>
            <family val="2"/>
          </rPr>
          <t>Aggregates susceptible to ACR are rare. Sources are generally known. Testing for ACR is not common</t>
        </r>
      </text>
    </comment>
    <comment ref="B32" authorId="0" shapeId="0" xr:uid="{2EE88AFA-E91E-4D11-A037-6EBCC39AA75F}">
      <text>
        <r>
          <rPr>
            <sz val="9"/>
            <color indexed="81"/>
            <rFont val="Tahoma"/>
            <family val="2"/>
          </rPr>
          <t>Not currently in ACI 318 or 301. Alternatives that satisfy intent may need approval from building official.</t>
        </r>
      </text>
    </comment>
    <comment ref="C32" authorId="0" shapeId="0" xr:uid="{1C06470A-D501-46F2-AD9C-B1CFC0F9DEB2}">
      <text>
        <r>
          <rPr>
            <sz val="9"/>
            <color indexed="81"/>
            <rFont val="Tahoma"/>
            <family val="2"/>
          </rPr>
          <t xml:space="preserve">Two alternatives consistent with Code max w/cm based on selected EC are suggested. </t>
        </r>
      </text>
    </comment>
    <comment ref="D33" authorId="0" shapeId="0" xr:uid="{4C18AC29-6E8A-4B90-BAFF-7CB059FB02E9}">
      <text>
        <r>
          <rPr>
            <sz val="9"/>
            <color indexed="81"/>
            <rFont val="Tahoma"/>
            <family val="2"/>
          </rPr>
          <t xml:space="preserve">Input drying shrinkage length change limit (ASTM C157)
</t>
        </r>
      </text>
    </comment>
    <comment ref="D34" authorId="0" shapeId="0" xr:uid="{97FBD297-83ED-45B4-8BD5-BB1E011A6331}">
      <text>
        <r>
          <rPr>
            <sz val="9"/>
            <color indexed="81"/>
            <rFont val="Tahoma"/>
            <family val="2"/>
          </rPr>
          <t>Input specified modulus of elasticity</t>
        </r>
      </text>
    </comment>
    <comment ref="C36" authorId="0" shapeId="0" xr:uid="{07C48643-B0F8-4015-B0F5-14ABDD70AC0C}">
      <text>
        <r>
          <rPr>
            <sz val="9"/>
            <color indexed="81"/>
            <rFont val="Tahoma"/>
            <family val="2"/>
          </rPr>
          <t>Input specified equilibrium density of lightweight concrete</t>
        </r>
      </text>
    </comment>
  </commentList>
</comments>
</file>

<file path=xl/sharedStrings.xml><?xml version="1.0" encoding="utf-8"?>
<sst xmlns="http://schemas.openxmlformats.org/spreadsheetml/2006/main" count="204" uniqueCount="154">
  <si>
    <t>Member Type</t>
  </si>
  <si>
    <t>Design/Specified Strength, f'c</t>
  </si>
  <si>
    <t>Is this an interior member?</t>
  </si>
  <si>
    <t>C0 - dry or protected from moisture</t>
  </si>
  <si>
    <t>W0 - dry in service</t>
  </si>
  <si>
    <t>C1 - exposed to moisture; no ext chlorides</t>
  </si>
  <si>
    <t>C2 - exposed to moisture; external chlorides</t>
  </si>
  <si>
    <t>F0</t>
  </si>
  <si>
    <t>F1</t>
  </si>
  <si>
    <t>F2</t>
  </si>
  <si>
    <t>F3</t>
  </si>
  <si>
    <t>S0</t>
  </si>
  <si>
    <t>S1</t>
  </si>
  <si>
    <t>S3</t>
  </si>
  <si>
    <t>S2</t>
  </si>
  <si>
    <t>W0</t>
  </si>
  <si>
    <t>W1</t>
  </si>
  <si>
    <t>W2</t>
  </si>
  <si>
    <t>C0</t>
  </si>
  <si>
    <t>C1</t>
  </si>
  <si>
    <t>C2</t>
  </si>
  <si>
    <t>N/A</t>
  </si>
  <si>
    <t>Nominal Max Size of Coarse Aggregate</t>
  </si>
  <si>
    <t>3/8-in.</t>
  </si>
  <si>
    <t>1-in.</t>
  </si>
  <si>
    <t xml:space="preserve">1 ½-in. </t>
  </si>
  <si>
    <t>2-in.</t>
  </si>
  <si>
    <t>3-in.</t>
  </si>
  <si>
    <r>
      <t>S0 - SO</t>
    </r>
    <r>
      <rPr>
        <vertAlign val="subscript"/>
        <sz val="11"/>
        <color theme="1"/>
        <rFont val="Calibri"/>
        <family val="2"/>
        <scheme val="minor"/>
      </rPr>
      <t>4</t>
    </r>
    <r>
      <rPr>
        <sz val="11"/>
        <color theme="1"/>
        <rFont val="Calibri"/>
        <family val="2"/>
        <scheme val="minor"/>
      </rPr>
      <t xml:space="preserve"> conc - soil &lt; 0.1%; water &lt;150 ppm</t>
    </r>
  </si>
  <si>
    <t>Exp. Cat. W - Contact with water</t>
  </si>
  <si>
    <t>Exp. Cat. C - Corrosion protection</t>
  </si>
  <si>
    <r>
      <t>S2 - SO</t>
    </r>
    <r>
      <rPr>
        <vertAlign val="subscript"/>
        <sz val="11"/>
        <color theme="1"/>
        <rFont val="Calibri"/>
        <family val="2"/>
        <scheme val="minor"/>
      </rPr>
      <t>4</t>
    </r>
    <r>
      <rPr>
        <sz val="11"/>
        <color theme="1"/>
        <rFont val="Calibri"/>
        <family val="2"/>
        <scheme val="minor"/>
      </rPr>
      <t xml:space="preserve"> conc - soil  0.2 - 2%; water 1500 - 10000 ppm</t>
    </r>
  </si>
  <si>
    <t>Max w/cm</t>
  </si>
  <si>
    <t>Min f'c</t>
  </si>
  <si>
    <t>psi</t>
  </si>
  <si>
    <t>Interior member</t>
  </si>
  <si>
    <t>Prestressed/Post-tensioned</t>
  </si>
  <si>
    <t>Limits on SCM content (EC F3)</t>
  </si>
  <si>
    <t>Water-soluble chloride limits, % CM</t>
  </si>
  <si>
    <t>Air content, %</t>
  </si>
  <si>
    <t>EC S - cement types</t>
  </si>
  <si>
    <t>No restrictions</t>
  </si>
  <si>
    <t>Opt 2?</t>
  </si>
  <si>
    <t>Plain?</t>
  </si>
  <si>
    <r>
      <t>S3 - SO</t>
    </r>
    <r>
      <rPr>
        <vertAlign val="subscript"/>
        <sz val="11"/>
        <color theme="1"/>
        <rFont val="Calibri"/>
        <family val="2"/>
        <scheme val="minor"/>
      </rPr>
      <t>4</t>
    </r>
    <r>
      <rPr>
        <sz val="11"/>
        <color theme="1"/>
        <rFont val="Calibri"/>
        <family val="2"/>
        <scheme val="minor"/>
      </rPr>
      <t xml:space="preserve"> conc - soil &gt; 2%; water &gt;10000 ppm</t>
    </r>
  </si>
  <si>
    <t>For S3, use Opt. 2?</t>
  </si>
  <si>
    <t>C150 Type II</t>
  </si>
  <si>
    <t>C1157 Type MS</t>
  </si>
  <si>
    <t>C150 Type V</t>
  </si>
  <si>
    <t>C1157 Type HS</t>
  </si>
  <si>
    <t>C1012</t>
  </si>
  <si>
    <t>&lt;0.10%@6m</t>
  </si>
  <si>
    <t>&lt;0.05%@6m or 0.10%@12m</t>
  </si>
  <si>
    <r>
      <t>S1 - seawater; SO</t>
    </r>
    <r>
      <rPr>
        <vertAlign val="subscript"/>
        <sz val="11"/>
        <color theme="1"/>
        <rFont val="Calibri"/>
        <family val="2"/>
        <scheme val="minor"/>
      </rPr>
      <t>4</t>
    </r>
    <r>
      <rPr>
        <sz val="11"/>
        <color theme="1"/>
        <rFont val="Calibri"/>
        <family val="2"/>
        <scheme val="minor"/>
      </rPr>
      <t xml:space="preserve"> conc - soil  0.1 - 0.2%; water 150 - 1500 ppm</t>
    </r>
  </si>
  <si>
    <t>Is this post-tensioned or prestressed?</t>
  </si>
  <si>
    <t>W1 - contact with water; low permeability is not required</t>
  </si>
  <si>
    <t>W2 - contact with water;  low permeability is required</t>
  </si>
  <si>
    <t>Restriction on Admixtures</t>
  </si>
  <si>
    <t>Effective specified max w/cm</t>
  </si>
  <si>
    <t>Effective min specified strength</t>
  </si>
  <si>
    <t>C1202</t>
  </si>
  <si>
    <t>C1876</t>
  </si>
  <si>
    <t>Shrinkage</t>
  </si>
  <si>
    <t>Chloride Limits</t>
  </si>
  <si>
    <t>Exp Class (EC)</t>
  </si>
  <si>
    <t>Exposure Category F - Freeze Thaw Exposure</t>
  </si>
  <si>
    <t>Exposure Category S - Sulfate Exposure</t>
  </si>
  <si>
    <t>Exposure Category W - Water Exposure</t>
  </si>
  <si>
    <t>Exposure Category C - Corrosion Protection of Reinforcement</t>
  </si>
  <si>
    <t>Air Content</t>
  </si>
  <si>
    <t>Limits on Supplementary Cementitious Materials (SCM)</t>
  </si>
  <si>
    <t>Return</t>
  </si>
  <si>
    <t>Alkali Aggregate Reactions</t>
  </si>
  <si>
    <t>Alkali Silica Reactions (ASR)</t>
  </si>
  <si>
    <t>Alkali Carbonate Reactions (ACR)</t>
  </si>
  <si>
    <t>Strength and w/cm of mixtures based on assigned exposure classes</t>
  </si>
  <si>
    <t>Additional Considerations for Concrete Mixtures</t>
  </si>
  <si>
    <t>Temperature considerations</t>
  </si>
  <si>
    <t>Strength and w/cm</t>
  </si>
  <si>
    <t>Temperature Considerations</t>
  </si>
  <si>
    <t>Slump or slump flow (SCC), in.</t>
  </si>
  <si>
    <t>Perf alternative to w/cm,</t>
  </si>
  <si>
    <t>Modulus</t>
  </si>
  <si>
    <t>Temperature</t>
  </si>
  <si>
    <t>Basic Code Requirements for Concrete Mixtures for Member</t>
  </si>
  <si>
    <t>Performance Alternative to w/cm</t>
  </si>
  <si>
    <t>Nominal Maximum Size of Aggregate</t>
  </si>
  <si>
    <t>Drying Shrinkage</t>
  </si>
  <si>
    <t>Modulus of Elasticity</t>
  </si>
  <si>
    <t>Slump or Slump Flow</t>
  </si>
  <si>
    <t>Density of Lightweight Concrete</t>
  </si>
  <si>
    <t>Exp. Cat. F - Freezing and Thawing</t>
  </si>
  <si>
    <t>Exp. Cat. S - Sulfate</t>
  </si>
  <si>
    <t>Selecting Durability Exposure Classes for Concrete Members in accordance with ACI 318-19 and ACI 301-20</t>
  </si>
  <si>
    <t>1/2-in.</t>
  </si>
  <si>
    <t>3/4-in.</t>
  </si>
  <si>
    <t>Is this plain concrete (if EC F3)</t>
  </si>
  <si>
    <t>CM for Exp.Cat. S (ASTM C1012 expansion)</t>
  </si>
  <si>
    <t>Cementitious Materials (Exp.Cat. S)</t>
  </si>
  <si>
    <t>Input/complete information in the sections shaded yellow:</t>
  </si>
  <si>
    <t>Is this a stuctural lightweight member?</t>
  </si>
  <si>
    <t>Lightweight concrete</t>
  </si>
  <si>
    <t xml:space="preserve">Performance alternative to w/cm? </t>
  </si>
  <si>
    <t>Selected Exposure Classes</t>
  </si>
  <si>
    <t>Air Content, %</t>
  </si>
  <si>
    <t>Max. water-soluble chlorides, %</t>
  </si>
  <si>
    <t>Limits on quantity of SCM</t>
  </si>
  <si>
    <t>C595 Type IP, IS, IL, or IT w/ (MS)</t>
  </si>
  <si>
    <t>C595 Type  IP, IS, IL, or IT w/ (HS)</t>
  </si>
  <si>
    <t>Alkali Silica Reactions</t>
  </si>
  <si>
    <t>Alkali Carbonate Reactions</t>
  </si>
  <si>
    <t>Allow contractor to select slump or slump flow based on placement requirements; max selected slump shall not exceed 9 inches; max selected slump flow for SCC shall not exceed 30 in.</t>
  </si>
  <si>
    <t>Contractor selects slump or slump flow; max selected slump shall not exceed 9 inches; max selected slump flow for SCC shall not exceed 30 in.</t>
  </si>
  <si>
    <t>Drying Shinkage</t>
  </si>
  <si>
    <t>Test for Drying shrinkage? Specify Length Change Limit</t>
  </si>
  <si>
    <r>
      <t>Test for Modulus of Elasticity? Specify E</t>
    </r>
    <r>
      <rPr>
        <b/>
        <vertAlign val="subscript"/>
        <sz val="11"/>
        <color theme="1"/>
        <rFont val="Calibri"/>
        <family val="2"/>
        <scheme val="minor"/>
      </rPr>
      <t>c</t>
    </r>
    <r>
      <rPr>
        <b/>
        <sz val="11"/>
        <color theme="1"/>
        <rFont val="Calibri"/>
        <family val="2"/>
        <scheme val="minor"/>
      </rPr>
      <t>, psi</t>
    </r>
  </si>
  <si>
    <r>
      <t>Equilibrium Density of lightweight concrete, lb/ft</t>
    </r>
    <r>
      <rPr>
        <b/>
        <vertAlign val="superscript"/>
        <sz val="11"/>
        <color theme="1"/>
        <rFont val="Calibri"/>
        <family val="2"/>
        <scheme val="minor"/>
      </rPr>
      <t>3</t>
    </r>
  </si>
  <si>
    <r>
      <t xml:space="preserve">Min Specified Strength, </t>
    </r>
    <r>
      <rPr>
        <b/>
        <i/>
        <sz val="11"/>
        <color theme="1"/>
        <rFont val="Calibri"/>
        <family val="2"/>
      </rPr>
      <t>ƒ'</t>
    </r>
    <r>
      <rPr>
        <b/>
        <i/>
        <vertAlign val="subscript"/>
        <sz val="11"/>
        <color theme="1"/>
        <rFont val="Calibri"/>
        <family val="2"/>
      </rPr>
      <t>c</t>
    </r>
    <r>
      <rPr>
        <b/>
        <sz val="11"/>
        <color theme="1"/>
        <rFont val="Calibri"/>
        <family val="2"/>
        <scheme val="minor"/>
      </rPr>
      <t>, psi</t>
    </r>
  </si>
  <si>
    <t>Concrete Temperature</t>
  </si>
  <si>
    <t>Review information on temperature</t>
  </si>
  <si>
    <t>Review Summary</t>
  </si>
  <si>
    <t>Lightweight Concrete</t>
  </si>
  <si>
    <t>Interior Member</t>
  </si>
  <si>
    <t>Summary of Concrete Requirements in accordance with ACI 318-19 and ACI 301-20</t>
  </si>
  <si>
    <t>Nom. max size of coarse agg.</t>
  </si>
  <si>
    <t xml:space="preserve">Type of cement - Select one </t>
  </si>
  <si>
    <t>Aggregates determined to be alkali-carbonate reactive (ACR), in accordance with ASTM C1778, are not permitted</t>
  </si>
  <si>
    <t>Review selected slump / slump flow in submittal</t>
  </si>
  <si>
    <t>Sulfate Requirements</t>
  </si>
  <si>
    <t>Return to Main</t>
  </si>
  <si>
    <t>F3 - F/T cycles with frequent exposure to water and deicing chemicals</t>
  </si>
  <si>
    <t>F0 - No freezing-and-thawing (F/T) cycles</t>
  </si>
  <si>
    <t>F1 - F/T cycles with limited exposure to water</t>
  </si>
  <si>
    <t>F2 - F/T cycles with frequent exposure to water</t>
  </si>
  <si>
    <t>Disclaimer</t>
  </si>
  <si>
    <t>Information on NMSA</t>
  </si>
  <si>
    <t>Information on Interior Members</t>
  </si>
  <si>
    <t>Information on Exp Cat F</t>
  </si>
  <si>
    <t>Information on Exp Cat S</t>
  </si>
  <si>
    <t>Information on Exp Cat W</t>
  </si>
  <si>
    <t>Information on Exp Cat C</t>
  </si>
  <si>
    <t>Information on strength and w/cm</t>
  </si>
  <si>
    <t>Information for Air Content</t>
  </si>
  <si>
    <t>Information for Chloride Limits</t>
  </si>
  <si>
    <t>Information for Limits on SCM</t>
  </si>
  <si>
    <t>See Information on Exp Cat S above</t>
  </si>
  <si>
    <t>Information on ASR</t>
  </si>
  <si>
    <t>Information for Slump or Slump Flow</t>
  </si>
  <si>
    <t>Information for alternative to w/cm</t>
  </si>
  <si>
    <t>Information for Drying Shrinkage</t>
  </si>
  <si>
    <t>Information for Modulus of Elasticity</t>
  </si>
  <si>
    <t>Information on temperature</t>
  </si>
  <si>
    <t>Information on Density of Lightweight Concrete</t>
  </si>
  <si>
    <t>Return to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</si>
</sst>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0.0"/>
  </numFmts>
  <fonts count="28" x14ac:knownFonts="1">
    <font>
      <sz val="11"/>
      <color theme="1"/>
      <name val="Calibri"/>
      <family val="2"/>
      <scheme val="minor"/>
    </font>
    <font>
      <sz val="8"/>
      <color rgb="FF000000"/>
      <name val="Segoe UI"/>
      <family val="2"/>
    </font>
    <font>
      <sz val="10"/>
      <color theme="1"/>
      <name val="Times New Roman"/>
      <family val="1"/>
    </font>
    <font>
      <vertAlign val="subscript"/>
      <sz val="11"/>
      <color theme="1"/>
      <name val="Calibri"/>
      <family val="2"/>
      <scheme val="minor"/>
    </font>
    <font>
      <sz val="9"/>
      <color indexed="81"/>
      <name val="Tahoma"/>
      <family val="2"/>
    </font>
    <font>
      <b/>
      <sz val="11"/>
      <color theme="1"/>
      <name val="Calibri"/>
      <family val="2"/>
      <scheme val="minor"/>
    </font>
    <font>
      <sz val="8"/>
      <color indexed="81"/>
      <name val="Tahoma"/>
      <family val="2"/>
    </font>
    <font>
      <u/>
      <sz val="11"/>
      <color theme="10"/>
      <name val="Calibri"/>
      <family val="2"/>
      <scheme val="minor"/>
    </font>
    <font>
      <b/>
      <sz val="16"/>
      <color rgb="FF0070C0"/>
      <name val="Calibri"/>
      <family val="2"/>
      <scheme val="minor"/>
    </font>
    <font>
      <sz val="11"/>
      <color rgb="FF211D1E"/>
      <name val="Calibri"/>
      <family val="2"/>
      <scheme val="minor"/>
    </font>
    <font>
      <b/>
      <u/>
      <sz val="16"/>
      <color rgb="FFFF0000"/>
      <name val="Calibri"/>
      <family val="2"/>
      <scheme val="minor"/>
    </font>
    <font>
      <sz val="11"/>
      <color theme="8" tint="0.79998168889431442"/>
      <name val="Calibri"/>
      <family val="2"/>
      <scheme val="minor"/>
    </font>
    <font>
      <sz val="11"/>
      <color theme="8" tint="-0.249977111117893"/>
      <name val="Calibri"/>
      <family val="2"/>
      <scheme val="minor"/>
    </font>
    <font>
      <sz val="11"/>
      <color rgb="FFFF0000"/>
      <name val="Calibri"/>
      <family val="2"/>
      <scheme val="minor"/>
    </font>
    <font>
      <sz val="16"/>
      <color rgb="FFFF0000"/>
      <name val="Calibri"/>
      <family val="2"/>
      <scheme val="minor"/>
    </font>
    <font>
      <b/>
      <sz val="16"/>
      <color rgb="FFFF0000"/>
      <name val="Calibri"/>
      <family val="2"/>
      <scheme val="minor"/>
    </font>
    <font>
      <b/>
      <sz val="14"/>
      <color theme="1"/>
      <name val="Calibri"/>
      <family val="2"/>
      <scheme val="minor"/>
    </font>
    <font>
      <b/>
      <sz val="12"/>
      <color theme="1"/>
      <name val="Calibri"/>
      <family val="2"/>
      <scheme val="minor"/>
    </font>
    <font>
      <b/>
      <vertAlign val="superscript"/>
      <sz val="11"/>
      <color theme="1"/>
      <name val="Calibri"/>
      <family val="2"/>
      <scheme val="minor"/>
    </font>
    <font>
      <b/>
      <vertAlign val="subscript"/>
      <sz val="11"/>
      <color theme="1"/>
      <name val="Calibri"/>
      <family val="2"/>
      <scheme val="minor"/>
    </font>
    <font>
      <b/>
      <i/>
      <sz val="11"/>
      <color theme="1"/>
      <name val="Calibri"/>
      <family val="2"/>
    </font>
    <font>
      <b/>
      <i/>
      <vertAlign val="subscript"/>
      <sz val="11"/>
      <color theme="1"/>
      <name val="Calibri"/>
      <family val="2"/>
    </font>
    <font>
      <b/>
      <sz val="16"/>
      <color theme="1"/>
      <name val="Calibri"/>
      <family val="2"/>
      <scheme val="minor"/>
    </font>
    <font>
      <sz val="11"/>
      <color theme="1"/>
      <name val="Calibri"/>
      <family val="2"/>
    </font>
    <font>
      <b/>
      <u/>
      <sz val="16"/>
      <color theme="10"/>
      <name val="Calibri"/>
      <family val="2"/>
      <scheme val="minor"/>
    </font>
    <font>
      <b/>
      <u/>
      <sz val="14"/>
      <color rgb="FFFF0000"/>
      <name val="Calibri"/>
      <family val="2"/>
      <scheme val="minor"/>
    </font>
    <font>
      <b/>
      <u/>
      <sz val="16"/>
      <color theme="9" tint="-0.249977111117893"/>
      <name val="Calibri"/>
      <family val="2"/>
      <scheme val="minor"/>
    </font>
    <font>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43">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xf numFmtId="43" fontId="27" fillId="0" borderId="0" applyFont="0" applyFill="0" applyBorder="0" applyAlignment="0" applyProtection="0"/>
  </cellStyleXfs>
  <cellXfs count="210">
    <xf numFmtId="0" fontId="0" fillId="0" borderId="0" xfId="0"/>
    <xf numFmtId="2" fontId="0" fillId="0" borderId="0" xfId="0" applyNumberFormat="1"/>
    <xf numFmtId="0" fontId="2" fillId="0" borderId="2" xfId="0" applyFont="1" applyBorder="1" applyAlignment="1">
      <alignment horizontal="right" vertical="center" wrapText="1"/>
    </xf>
    <xf numFmtId="164" fontId="2" fillId="0" borderId="1"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23" fillId="0" borderId="0" xfId="0" applyFont="1"/>
    <xf numFmtId="0" fontId="0" fillId="0" borderId="4" xfId="0" applyBorder="1"/>
    <xf numFmtId="0" fontId="0" fillId="0" borderId="5" xfId="0" applyBorder="1"/>
    <xf numFmtId="0" fontId="0" fillId="0" borderId="6" xfId="0" applyBorder="1"/>
    <xf numFmtId="0" fontId="0" fillId="0" borderId="11" xfId="0" applyBorder="1"/>
    <xf numFmtId="0" fontId="0" fillId="0" borderId="0" xfId="0" applyBorder="1"/>
    <xf numFmtId="0" fontId="0" fillId="0" borderId="12" xfId="0" applyBorder="1"/>
    <xf numFmtId="0" fontId="0" fillId="0" borderId="7" xfId="0" applyBorder="1"/>
    <xf numFmtId="0" fontId="0" fillId="0" borderId="8" xfId="0" applyBorder="1"/>
    <xf numFmtId="0" fontId="0" fillId="0" borderId="3" xfId="0" applyBorder="1"/>
    <xf numFmtId="2" fontId="0" fillId="0" borderId="0" xfId="0" applyNumberFormat="1" applyBorder="1"/>
    <xf numFmtId="2" fontId="0" fillId="0" borderId="8" xfId="0" applyNumberFormat="1" applyBorder="1"/>
    <xf numFmtId="2" fontId="0" fillId="0" borderId="5" xfId="0" applyNumberFormat="1" applyBorder="1"/>
    <xf numFmtId="2" fontId="0" fillId="0" borderId="6" xfId="0" applyNumberFormat="1" applyBorder="1"/>
    <xf numFmtId="2" fontId="0" fillId="0" borderId="12" xfId="0" applyNumberFormat="1" applyBorder="1"/>
    <xf numFmtId="2" fontId="0" fillId="0" borderId="3" xfId="0" applyNumberFormat="1" applyBorder="1"/>
    <xf numFmtId="0" fontId="2" fillId="0" borderId="4" xfId="0" applyFont="1" applyFill="1" applyBorder="1" applyAlignment="1">
      <alignment horizontal="left" vertical="top"/>
    </xf>
    <xf numFmtId="0" fontId="2" fillId="0" borderId="6" xfId="0" applyFont="1" applyFill="1" applyBorder="1" applyAlignment="1">
      <alignment horizontal="center" vertical="center" wrapText="1"/>
    </xf>
    <xf numFmtId="0" fontId="0" fillId="0" borderId="12" xfId="0" quotePrefix="1" applyBorder="1"/>
    <xf numFmtId="0" fontId="2" fillId="0" borderId="11" xfId="0" applyFont="1" applyFill="1" applyBorder="1" applyAlignment="1">
      <alignment horizontal="right" vertical="center" wrapText="1"/>
    </xf>
    <xf numFmtId="2" fontId="2" fillId="0" borderId="12" xfId="0" applyNumberFormat="1" applyFont="1" applyFill="1" applyBorder="1" applyAlignment="1">
      <alignment horizontal="center" vertical="center" wrapText="1"/>
    </xf>
    <xf numFmtId="0" fontId="2" fillId="0" borderId="7" xfId="0" applyFont="1" applyFill="1" applyBorder="1" applyAlignment="1">
      <alignment horizontal="right" vertical="center" wrapText="1"/>
    </xf>
    <xf numFmtId="2" fontId="0" fillId="0" borderId="11" xfId="0" applyNumberFormat="1" applyBorder="1"/>
    <xf numFmtId="2" fontId="0" fillId="0" borderId="7" xfId="0" applyNumberFormat="1" applyBorder="1"/>
    <xf numFmtId="0" fontId="2" fillId="0" borderId="11" xfId="0" applyFont="1" applyFill="1" applyBorder="1" applyAlignment="1">
      <alignment horizontal="left" vertical="center" wrapText="1"/>
    </xf>
    <xf numFmtId="0" fontId="0" fillId="0" borderId="0" xfId="0" applyBorder="1" applyAlignment="1">
      <alignment horizontal="center" vertical="top" wrapText="1"/>
    </xf>
    <xf numFmtId="0" fontId="0" fillId="0" borderId="12" xfId="0" applyBorder="1" applyAlignment="1">
      <alignment horizontal="center" vertical="top" wrapText="1"/>
    </xf>
    <xf numFmtId="0" fontId="0" fillId="0" borderId="8" xfId="0" applyBorder="1" applyAlignment="1">
      <alignment horizontal="center" vertical="top" wrapText="1"/>
    </xf>
    <xf numFmtId="0" fontId="0" fillId="0" borderId="3" xfId="0" applyBorder="1" applyAlignment="1">
      <alignment horizontal="center" vertical="top" wrapText="1"/>
    </xf>
    <xf numFmtId="0" fontId="0" fillId="0" borderId="41" xfId="0" applyBorder="1"/>
    <xf numFmtId="0" fontId="0" fillId="0" borderId="2" xfId="0" applyBorder="1"/>
    <xf numFmtId="0" fontId="0" fillId="0" borderId="0" xfId="0" applyAlignment="1" applyProtection="1">
      <alignment vertical="center"/>
      <protection hidden="1"/>
    </xf>
    <xf numFmtId="0" fontId="14" fillId="0" borderId="0" xfId="0" applyFont="1" applyAlignment="1" applyProtection="1">
      <alignment vertical="center"/>
      <protection hidden="1"/>
    </xf>
    <xf numFmtId="0" fontId="5" fillId="3" borderId="9" xfId="0" applyFont="1" applyFill="1" applyBorder="1" applyAlignment="1" applyProtection="1">
      <alignment vertical="center"/>
      <protection hidden="1"/>
    </xf>
    <xf numFmtId="0" fontId="0" fillId="3" borderId="1" xfId="0" applyFill="1" applyBorder="1" applyAlignment="1" applyProtection="1">
      <alignment vertical="center"/>
      <protection hidden="1"/>
    </xf>
    <xf numFmtId="0" fontId="5" fillId="5" borderId="9" xfId="0" applyFont="1" applyFill="1" applyBorder="1" applyAlignment="1" applyProtection="1">
      <alignment vertical="center"/>
      <protection hidden="1"/>
    </xf>
    <xf numFmtId="0" fontId="0" fillId="2" borderId="10" xfId="0" applyFill="1" applyBorder="1" applyAlignment="1" applyProtection="1">
      <alignment vertical="center"/>
      <protection hidden="1"/>
    </xf>
    <xf numFmtId="0" fontId="7" fillId="0" borderId="0" xfId="1" applyAlignment="1" applyProtection="1">
      <alignment vertical="center"/>
      <protection hidden="1"/>
    </xf>
    <xf numFmtId="0" fontId="5" fillId="4" borderId="4" xfId="0" applyFont="1" applyFill="1" applyBorder="1" applyAlignment="1" applyProtection="1">
      <alignment vertical="center"/>
      <protection hidden="1"/>
    </xf>
    <xf numFmtId="0" fontId="0" fillId="4" borderId="10" xfId="0" applyFill="1" applyBorder="1" applyAlignment="1" applyProtection="1">
      <alignment horizontal="left" vertical="center"/>
      <protection hidden="1"/>
    </xf>
    <xf numFmtId="0" fontId="0" fillId="4" borderId="1" xfId="0" applyFill="1" applyBorder="1" applyAlignment="1" applyProtection="1">
      <alignment horizontal="left" vertical="center"/>
      <protection hidden="1"/>
    </xf>
    <xf numFmtId="0" fontId="5" fillId="5" borderId="4" xfId="0" applyFont="1" applyFill="1" applyBorder="1" applyAlignment="1" applyProtection="1">
      <alignment vertical="center"/>
      <protection hidden="1"/>
    </xf>
    <xf numFmtId="0" fontId="0" fillId="2" borderId="5" xfId="0" applyFill="1" applyBorder="1" applyAlignment="1" applyProtection="1">
      <alignment vertical="center"/>
      <protection hidden="1"/>
    </xf>
    <xf numFmtId="0" fontId="0" fillId="2" borderId="6" xfId="0" applyFill="1" applyBorder="1" applyAlignment="1" applyProtection="1">
      <alignment vertical="center"/>
      <protection hidden="1"/>
    </xf>
    <xf numFmtId="0" fontId="5" fillId="4" borderId="11" xfId="0" applyFont="1" applyFill="1" applyBorder="1" applyAlignment="1" applyProtection="1">
      <alignment vertical="center"/>
      <protection hidden="1"/>
    </xf>
    <xf numFmtId="0" fontId="0" fillId="2" borderId="0" xfId="0" applyFill="1" applyBorder="1" applyAlignment="1" applyProtection="1">
      <alignment vertical="center"/>
      <protection hidden="1"/>
    </xf>
    <xf numFmtId="0" fontId="0" fillId="2" borderId="12" xfId="0" applyFill="1" applyBorder="1" applyAlignment="1" applyProtection="1">
      <alignment vertical="center"/>
      <protection hidden="1"/>
    </xf>
    <xf numFmtId="0" fontId="5" fillId="4" borderId="7" xfId="0" applyFont="1" applyFill="1" applyBorder="1" applyAlignment="1" applyProtection="1">
      <alignment vertical="center"/>
      <protection hidden="1"/>
    </xf>
    <xf numFmtId="0" fontId="0" fillId="2" borderId="8" xfId="0" applyFill="1" applyBorder="1" applyAlignment="1" applyProtection="1">
      <alignment vertical="center"/>
      <protection hidden="1"/>
    </xf>
    <xf numFmtId="0" fontId="0" fillId="2" borderId="3" xfId="0" applyFill="1" applyBorder="1" applyAlignment="1" applyProtection="1">
      <alignment vertical="center"/>
      <protection hidden="1"/>
    </xf>
    <xf numFmtId="0" fontId="17" fillId="0" borderId="0" xfId="0" applyFont="1" applyAlignment="1" applyProtection="1">
      <alignment vertical="center"/>
      <protection hidden="1"/>
    </xf>
    <xf numFmtId="0" fontId="5" fillId="5" borderId="15" xfId="0" applyFont="1" applyFill="1" applyBorder="1" applyAlignment="1" applyProtection="1">
      <alignment horizontal="center" vertical="center"/>
      <protection hidden="1"/>
    </xf>
    <xf numFmtId="0" fontId="5" fillId="5" borderId="5" xfId="0" applyFont="1" applyFill="1" applyBorder="1" applyAlignment="1" applyProtection="1">
      <alignment horizontal="center" vertical="center"/>
      <protection hidden="1"/>
    </xf>
    <xf numFmtId="1" fontId="5" fillId="4" borderId="19" xfId="0" applyNumberFormat="1" applyFont="1" applyFill="1" applyBorder="1" applyAlignment="1" applyProtection="1">
      <alignment vertical="center"/>
      <protection hidden="1"/>
    </xf>
    <xf numFmtId="2" fontId="0" fillId="4" borderId="13" xfId="0" applyNumberFormat="1" applyFill="1" applyBorder="1" applyAlignment="1" applyProtection="1">
      <alignment horizontal="center" vertical="center"/>
      <protection hidden="1"/>
    </xf>
    <xf numFmtId="1" fontId="0" fillId="4" borderId="20" xfId="0" applyNumberFormat="1" applyFill="1" applyBorder="1" applyAlignment="1" applyProtection="1">
      <alignment horizontal="center" vertical="center"/>
      <protection hidden="1"/>
    </xf>
    <xf numFmtId="0" fontId="0" fillId="2" borderId="21" xfId="0" applyFill="1" applyBorder="1" applyAlignment="1" applyProtection="1">
      <alignment vertical="center"/>
      <protection hidden="1"/>
    </xf>
    <xf numFmtId="1" fontId="5" fillId="4" borderId="7" xfId="0" applyNumberFormat="1" applyFont="1" applyFill="1" applyBorder="1" applyAlignment="1" applyProtection="1">
      <alignment vertical="center"/>
      <protection hidden="1"/>
    </xf>
    <xf numFmtId="2" fontId="0" fillId="4" borderId="16" xfId="0" applyNumberFormat="1" applyFill="1" applyBorder="1" applyAlignment="1" applyProtection="1">
      <alignment horizontal="center" vertical="center"/>
      <protection hidden="1"/>
    </xf>
    <xf numFmtId="1" fontId="0" fillId="4" borderId="8" xfId="0" applyNumberFormat="1" applyFill="1" applyBorder="1" applyAlignment="1" applyProtection="1">
      <alignment horizontal="center" vertical="center"/>
      <protection hidden="1"/>
    </xf>
    <xf numFmtId="164" fontId="15" fillId="0" borderId="0" xfId="0" applyNumberFormat="1" applyFont="1" applyAlignment="1" applyProtection="1">
      <alignment vertical="center"/>
      <protection hidden="1"/>
    </xf>
    <xf numFmtId="0" fontId="15" fillId="0" borderId="0" xfId="0" applyFont="1" applyAlignment="1" applyProtection="1">
      <alignment vertical="center"/>
      <protection hidden="1"/>
    </xf>
    <xf numFmtId="164" fontId="0" fillId="0" borderId="0" xfId="0" applyNumberFormat="1" applyAlignment="1" applyProtection="1">
      <alignment vertical="center"/>
      <protection hidden="1"/>
    </xf>
    <xf numFmtId="0" fontId="5" fillId="5" borderId="23" xfId="0" applyFont="1" applyFill="1" applyBorder="1" applyAlignment="1" applyProtection="1">
      <alignment vertical="center"/>
      <protection hidden="1"/>
    </xf>
    <xf numFmtId="2" fontId="0" fillId="5" borderId="22" xfId="0" applyNumberFormat="1" applyFill="1" applyBorder="1" applyAlignment="1" applyProtection="1">
      <alignment horizontal="center" vertical="center"/>
      <protection hidden="1"/>
    </xf>
    <xf numFmtId="0" fontId="5" fillId="4" borderId="9" xfId="0" applyFont="1" applyFill="1" applyBorder="1" applyAlignment="1" applyProtection="1">
      <alignment vertical="center"/>
      <protection hidden="1"/>
    </xf>
    <xf numFmtId="1" fontId="0" fillId="4" borderId="14" xfId="0" applyNumberFormat="1" applyFill="1" applyBorder="1" applyAlignment="1" applyProtection="1">
      <alignment horizontal="center" vertical="center"/>
      <protection hidden="1"/>
    </xf>
    <xf numFmtId="0" fontId="0" fillId="4" borderId="10" xfId="0" applyFill="1" applyBorder="1" applyAlignment="1" applyProtection="1">
      <alignment vertical="center"/>
      <protection hidden="1"/>
    </xf>
    <xf numFmtId="164" fontId="0" fillId="5" borderId="14" xfId="0" applyNumberFormat="1" applyFill="1" applyBorder="1" applyAlignment="1" applyProtection="1">
      <alignment horizontal="center" vertical="center"/>
      <protection hidden="1"/>
    </xf>
    <xf numFmtId="164" fontId="11" fillId="5" borderId="10" xfId="0" applyNumberFormat="1" applyFont="1" applyFill="1" applyBorder="1" applyAlignment="1" applyProtection="1">
      <alignment horizontal="center" vertical="center"/>
      <protection hidden="1"/>
    </xf>
    <xf numFmtId="2" fontId="0" fillId="3" borderId="14" xfId="0" applyNumberFormat="1" applyFill="1" applyBorder="1" applyAlignment="1" applyProtection="1">
      <alignment horizontal="center" vertical="center"/>
      <protection hidden="1"/>
    </xf>
    <xf numFmtId="0" fontId="0" fillId="5" borderId="14" xfId="0" applyFill="1" applyBorder="1" applyAlignment="1" applyProtection="1">
      <alignment horizontal="center" vertical="center"/>
      <protection hidden="1"/>
    </xf>
    <xf numFmtId="2" fontId="0" fillId="3" borderId="14" xfId="0" applyNumberFormat="1" applyFill="1" applyBorder="1" applyAlignment="1" applyProtection="1">
      <alignment horizontal="center" vertical="center" wrapText="1"/>
      <protection hidden="1"/>
    </xf>
    <xf numFmtId="0" fontId="0" fillId="0" borderId="0" xfId="0" applyAlignment="1" applyProtection="1">
      <alignment vertical="center" wrapText="1"/>
      <protection hidden="1"/>
    </xf>
    <xf numFmtId="0" fontId="0" fillId="5" borderId="14" xfId="0" applyFill="1" applyBorder="1" applyAlignment="1" applyProtection="1">
      <alignment horizontal="center" vertical="center" wrapText="1"/>
      <protection hidden="1"/>
    </xf>
    <xf numFmtId="0" fontId="5" fillId="3" borderId="25" xfId="0" applyFont="1" applyFill="1" applyBorder="1" applyAlignment="1" applyProtection="1">
      <alignment vertical="center"/>
      <protection hidden="1"/>
    </xf>
    <xf numFmtId="0" fontId="5" fillId="5" borderId="24" xfId="0" applyFont="1" applyFill="1" applyBorder="1" applyAlignment="1" applyProtection="1">
      <alignment vertical="center"/>
      <protection hidden="1"/>
    </xf>
    <xf numFmtId="0" fontId="5" fillId="3" borderId="24" xfId="0" applyFont="1" applyFill="1" applyBorder="1" applyAlignment="1" applyProtection="1">
      <alignment vertical="center"/>
      <protection hidden="1"/>
    </xf>
    <xf numFmtId="0" fontId="5" fillId="5" borderId="24" xfId="0" applyFont="1" applyFill="1" applyBorder="1" applyAlignment="1" applyProtection="1">
      <alignment vertical="center" wrapText="1"/>
      <protection hidden="1"/>
    </xf>
    <xf numFmtId="0" fontId="0" fillId="5" borderId="14" xfId="0" applyFont="1" applyFill="1" applyBorder="1" applyAlignment="1" applyProtection="1">
      <alignment horizontal="center" vertical="center" wrapText="1"/>
      <protection hidden="1"/>
    </xf>
    <xf numFmtId="0" fontId="5" fillId="4" borderId="24" xfId="0" applyFont="1" applyFill="1" applyBorder="1" applyAlignment="1" applyProtection="1">
      <alignment vertical="center" wrapText="1"/>
      <protection hidden="1"/>
    </xf>
    <xf numFmtId="0" fontId="0" fillId="2" borderId="14" xfId="0" applyFill="1" applyBorder="1" applyAlignment="1" applyProtection="1">
      <alignment vertical="center"/>
      <protection hidden="1"/>
    </xf>
    <xf numFmtId="0" fontId="5" fillId="4" borderId="24" xfId="0" applyFont="1" applyFill="1" applyBorder="1" applyAlignment="1" applyProtection="1">
      <alignment vertical="center"/>
      <protection hidden="1"/>
    </xf>
    <xf numFmtId="1" fontId="0" fillId="2" borderId="10" xfId="0" applyNumberFormat="1" applyFill="1" applyBorder="1" applyAlignment="1" applyProtection="1">
      <alignment vertical="center"/>
      <protection locked="0" hidden="1"/>
    </xf>
    <xf numFmtId="2" fontId="0" fillId="2" borderId="14" xfId="0" applyNumberFormat="1" applyFill="1" applyBorder="1" applyAlignment="1" applyProtection="1">
      <alignment horizontal="left" vertical="center"/>
      <protection locked="0" hidden="1"/>
    </xf>
    <xf numFmtId="0" fontId="10" fillId="0" borderId="0" xfId="1" applyFont="1" applyAlignment="1" applyProtection="1">
      <alignment vertical="center"/>
      <protection locked="0" hidden="1"/>
    </xf>
    <xf numFmtId="164" fontId="0" fillId="2" borderId="14" xfId="0" applyNumberFormat="1" applyFill="1" applyBorder="1" applyAlignment="1" applyProtection="1">
      <alignment horizontal="left" vertical="center"/>
      <protection locked="0" hidden="1"/>
    </xf>
    <xf numFmtId="0" fontId="0" fillId="0" borderId="35" xfId="0" applyBorder="1" applyAlignment="1" applyProtection="1">
      <alignment horizontal="left" vertical="center" wrapText="1"/>
      <protection hidden="1"/>
    </xf>
    <xf numFmtId="2" fontId="0" fillId="0" borderId="35" xfId="0" applyNumberFormat="1" applyBorder="1" applyAlignment="1" applyProtection="1">
      <alignment vertical="center" wrapText="1"/>
      <protection hidden="1"/>
    </xf>
    <xf numFmtId="2" fontId="0" fillId="0" borderId="13" xfId="0" applyNumberFormat="1" applyBorder="1" applyAlignment="1" applyProtection="1">
      <alignment vertical="center" wrapText="1"/>
      <protection hidden="1"/>
    </xf>
    <xf numFmtId="0" fontId="0" fillId="0" borderId="39" xfId="0" applyBorder="1" applyAlignment="1" applyProtection="1">
      <alignment horizontal="center" vertical="center" wrapText="1"/>
      <protection hidden="1"/>
    </xf>
    <xf numFmtId="0" fontId="0" fillId="0" borderId="18" xfId="0" applyBorder="1" applyAlignment="1" applyProtection="1">
      <alignment vertical="center" wrapText="1"/>
      <protection hidden="1"/>
    </xf>
    <xf numFmtId="0" fontId="10" fillId="0" borderId="0" xfId="1" applyFont="1" applyProtection="1">
      <protection locked="0" hidden="1"/>
    </xf>
    <xf numFmtId="0" fontId="5" fillId="0" borderId="32" xfId="0" applyFont="1" applyBorder="1" applyAlignment="1" applyProtection="1">
      <alignment vertical="center"/>
      <protection hidden="1"/>
    </xf>
    <xf numFmtId="0" fontId="5" fillId="0" borderId="33" xfId="0" applyFont="1" applyBorder="1" applyAlignment="1" applyProtection="1">
      <alignment vertical="center"/>
      <protection hidden="1"/>
    </xf>
    <xf numFmtId="0" fontId="5" fillId="0" borderId="33" xfId="0" applyFont="1" applyBorder="1" applyAlignment="1" applyProtection="1">
      <alignment vertical="center" wrapText="1"/>
      <protection hidden="1"/>
    </xf>
    <xf numFmtId="0" fontId="5" fillId="0" borderId="33" xfId="0" applyFont="1" applyBorder="1" applyAlignment="1" applyProtection="1">
      <alignment horizontal="left" vertical="center"/>
      <protection hidden="1"/>
    </xf>
    <xf numFmtId="0" fontId="5" fillId="0" borderId="40" xfId="0" applyFont="1" applyBorder="1" applyAlignment="1" applyProtection="1">
      <alignment vertical="center"/>
      <protection hidden="1"/>
    </xf>
    <xf numFmtId="0" fontId="5" fillId="0" borderId="34" xfId="0" applyFont="1" applyBorder="1" applyAlignment="1" applyProtection="1">
      <alignment vertical="center" wrapText="1"/>
      <protection hidden="1"/>
    </xf>
    <xf numFmtId="0" fontId="5" fillId="0" borderId="0" xfId="0" applyFont="1" applyFill="1" applyBorder="1" applyAlignment="1" applyProtection="1">
      <alignment vertical="center"/>
      <protection hidden="1"/>
    </xf>
    <xf numFmtId="0" fontId="0" fillId="0" borderId="0" xfId="0" applyProtection="1"/>
    <xf numFmtId="0" fontId="15" fillId="0" borderId="0" xfId="0" applyFont="1" applyAlignment="1" applyProtection="1">
      <alignment vertical="center"/>
      <protection locked="0" hidden="1"/>
    </xf>
    <xf numFmtId="0" fontId="0" fillId="0" borderId="13" xfId="0" applyBorder="1" applyAlignment="1" applyProtection="1">
      <alignment horizontal="left" vertical="center" wrapText="1"/>
      <protection hidden="1"/>
    </xf>
    <xf numFmtId="0" fontId="0" fillId="0" borderId="36" xfId="0" applyBorder="1" applyAlignment="1" applyProtection="1">
      <alignment horizontal="left" vertical="center" wrapText="1"/>
      <protection hidden="1"/>
    </xf>
    <xf numFmtId="0" fontId="25" fillId="0" borderId="0" xfId="1" applyFont="1" applyAlignment="1" applyProtection="1">
      <alignment vertical="center"/>
      <protection locked="0" hidden="1"/>
    </xf>
    <xf numFmtId="1" fontId="14" fillId="0" borderId="0" xfId="0" applyNumberFormat="1" applyFont="1" applyAlignment="1" applyProtection="1">
      <alignment vertical="center"/>
      <protection hidden="1"/>
    </xf>
    <xf numFmtId="1" fontId="0" fillId="0" borderId="0" xfId="0" applyNumberFormat="1" applyAlignment="1" applyProtection="1">
      <alignment vertical="center"/>
      <protection hidden="1"/>
    </xf>
    <xf numFmtId="41" fontId="0" fillId="2" borderId="14" xfId="2" applyNumberFormat="1" applyFont="1" applyFill="1" applyBorder="1" applyAlignment="1" applyProtection="1">
      <alignment horizontal="left" vertical="center"/>
      <protection locked="0" hidden="1"/>
    </xf>
    <xf numFmtId="0" fontId="10" fillId="0" borderId="0" xfId="1" applyFont="1" applyAlignment="1" applyProtection="1">
      <alignment vertical="center" wrapText="1"/>
      <protection locked="0" hidden="1"/>
    </xf>
    <xf numFmtId="0" fontId="13" fillId="3" borderId="10" xfId="0" applyFont="1" applyFill="1" applyBorder="1" applyAlignment="1" applyProtection="1">
      <alignment horizontal="left" vertical="center" wrapText="1"/>
      <protection hidden="1"/>
    </xf>
    <xf numFmtId="0" fontId="13" fillId="3" borderId="1" xfId="0" applyFont="1" applyFill="1" applyBorder="1" applyAlignment="1" applyProtection="1">
      <alignment horizontal="left" vertical="center" wrapText="1"/>
      <protection hidden="1"/>
    </xf>
    <xf numFmtId="0" fontId="10" fillId="0" borderId="0" xfId="1" applyFont="1" applyAlignment="1" applyProtection="1">
      <alignment horizontal="left" vertical="center"/>
      <protection locked="0" hidden="1"/>
    </xf>
    <xf numFmtId="0" fontId="13" fillId="5" borderId="26" xfId="0" applyFont="1" applyFill="1" applyBorder="1" applyAlignment="1" applyProtection="1">
      <alignment horizontal="left" vertical="center" wrapText="1"/>
      <protection hidden="1"/>
    </xf>
    <xf numFmtId="0" fontId="13" fillId="5" borderId="10" xfId="0" applyFont="1" applyFill="1" applyBorder="1" applyAlignment="1" applyProtection="1">
      <alignment horizontal="left" vertical="center" wrapText="1"/>
      <protection hidden="1"/>
    </xf>
    <xf numFmtId="0" fontId="13" fillId="5" borderId="1" xfId="0" applyFont="1" applyFill="1" applyBorder="1" applyAlignment="1" applyProtection="1">
      <alignment horizontal="left" vertical="center" wrapText="1"/>
      <protection hidden="1"/>
    </xf>
    <xf numFmtId="0" fontId="10" fillId="0" borderId="0" xfId="1" applyFont="1" applyFill="1" applyAlignment="1" applyProtection="1">
      <alignment horizontal="left"/>
      <protection locked="0" hidden="1"/>
    </xf>
    <xf numFmtId="0" fontId="13" fillId="3" borderId="26" xfId="0" applyFont="1" applyFill="1" applyBorder="1" applyAlignment="1" applyProtection="1">
      <alignment horizontal="left" vertical="center" wrapText="1"/>
      <protection hidden="1"/>
    </xf>
    <xf numFmtId="0" fontId="9" fillId="4" borderId="10" xfId="0" applyFont="1" applyFill="1" applyBorder="1" applyAlignment="1" applyProtection="1">
      <alignment horizontal="left" vertical="center" wrapText="1"/>
      <protection hidden="1"/>
    </xf>
    <xf numFmtId="0" fontId="0" fillId="0" borderId="10"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9" fillId="5" borderId="10" xfId="0" applyFont="1" applyFill="1" applyBorder="1" applyAlignment="1" applyProtection="1">
      <alignment horizontal="left" vertical="center" wrapText="1"/>
      <protection hidden="1"/>
    </xf>
    <xf numFmtId="0" fontId="0" fillId="5" borderId="10" xfId="0" applyFill="1" applyBorder="1" applyAlignment="1" applyProtection="1">
      <alignment horizontal="left" vertical="center" wrapText="1"/>
      <protection hidden="1"/>
    </xf>
    <xf numFmtId="0" fontId="0" fillId="5" borderId="1" xfId="0" applyFill="1" applyBorder="1" applyAlignment="1" applyProtection="1">
      <alignment horizontal="left" vertical="center" wrapText="1"/>
      <protection hidden="1"/>
    </xf>
    <xf numFmtId="0" fontId="15" fillId="0" borderId="0" xfId="0" applyFont="1" applyFill="1" applyAlignment="1">
      <alignment vertical="center"/>
    </xf>
    <xf numFmtId="0" fontId="0" fillId="3" borderId="26" xfId="0" applyFill="1" applyBorder="1" applyAlignment="1" applyProtection="1">
      <alignment horizontal="left" vertical="center"/>
      <protection hidden="1"/>
    </xf>
    <xf numFmtId="0" fontId="0" fillId="3" borderId="10" xfId="0" applyFill="1" applyBorder="1" applyAlignment="1" applyProtection="1">
      <alignment horizontal="left" vertical="center"/>
      <protection hidden="1"/>
    </xf>
    <xf numFmtId="0" fontId="0" fillId="3" borderId="1" xfId="0" applyFill="1" applyBorder="1" applyAlignment="1" applyProtection="1">
      <alignment horizontal="left" vertical="center"/>
      <protection hidden="1"/>
    </xf>
    <xf numFmtId="1" fontId="0" fillId="3" borderId="26" xfId="0" applyNumberFormat="1" applyFont="1" applyFill="1" applyBorder="1" applyAlignment="1" applyProtection="1">
      <alignment horizontal="left" vertical="center" wrapText="1"/>
      <protection hidden="1"/>
    </xf>
    <xf numFmtId="1" fontId="0" fillId="3" borderId="10" xfId="0" applyNumberFormat="1" applyFont="1" applyFill="1" applyBorder="1" applyAlignment="1" applyProtection="1">
      <alignment horizontal="left" vertical="center" wrapText="1"/>
      <protection hidden="1"/>
    </xf>
    <xf numFmtId="1" fontId="0" fillId="3" borderId="27" xfId="0" applyNumberFormat="1" applyFont="1" applyFill="1" applyBorder="1" applyAlignment="1" applyProtection="1">
      <alignment horizontal="left" vertical="center" wrapText="1"/>
      <protection hidden="1"/>
    </xf>
    <xf numFmtId="0" fontId="24" fillId="0" borderId="0" xfId="1" applyFont="1" applyFill="1" applyAlignment="1" applyProtection="1">
      <alignment horizontal="left"/>
      <protection locked="0" hidden="1"/>
    </xf>
    <xf numFmtId="0" fontId="0" fillId="2" borderId="10" xfId="0" applyFill="1" applyBorder="1" applyAlignment="1" applyProtection="1">
      <alignment horizontal="left" vertical="center"/>
      <protection locked="0" hidden="1"/>
    </xf>
    <xf numFmtId="0" fontId="0" fillId="4" borderId="19" xfId="0" applyFill="1" applyBorder="1" applyAlignment="1" applyProtection="1">
      <alignment horizontal="left" vertical="center"/>
      <protection hidden="1"/>
    </xf>
    <xf numFmtId="0" fontId="0" fillId="4" borderId="20" xfId="0" applyFill="1" applyBorder="1" applyAlignment="1" applyProtection="1">
      <alignment horizontal="left" vertical="center"/>
      <protection hidden="1"/>
    </xf>
    <xf numFmtId="0" fontId="0" fillId="5" borderId="10" xfId="0" applyFill="1" applyBorder="1" applyAlignment="1" applyProtection="1">
      <alignment horizontal="left" vertical="center"/>
      <protection hidden="1"/>
    </xf>
    <xf numFmtId="0" fontId="0" fillId="5" borderId="1" xfId="0" applyFill="1" applyBorder="1" applyAlignment="1" applyProtection="1">
      <alignment horizontal="left" vertical="center"/>
      <protection hidden="1"/>
    </xf>
    <xf numFmtId="0" fontId="17" fillId="2" borderId="9" xfId="0" applyFont="1" applyFill="1" applyBorder="1" applyAlignment="1" applyProtection="1">
      <alignment horizontal="left" vertical="center"/>
      <protection hidden="1"/>
    </xf>
    <xf numFmtId="0" fontId="17" fillId="2" borderId="10" xfId="0" applyFont="1" applyFill="1" applyBorder="1" applyAlignment="1" applyProtection="1">
      <alignment horizontal="left" vertical="center"/>
      <protection hidden="1"/>
    </xf>
    <xf numFmtId="0" fontId="17" fillId="2" borderId="1" xfId="0" applyFont="1" applyFill="1" applyBorder="1" applyAlignment="1" applyProtection="1">
      <alignment horizontal="left" vertical="center"/>
      <protection hidden="1"/>
    </xf>
    <xf numFmtId="0" fontId="0" fillId="4" borderId="10" xfId="0" applyFill="1" applyBorder="1" applyAlignment="1" applyProtection="1">
      <alignment horizontal="left" vertical="center"/>
      <protection hidden="1"/>
    </xf>
    <xf numFmtId="0" fontId="0" fillId="4" borderId="1" xfId="0" applyFill="1" applyBorder="1" applyAlignment="1" applyProtection="1">
      <alignment horizontal="left" vertical="center"/>
      <protection hidden="1"/>
    </xf>
    <xf numFmtId="0" fontId="16" fillId="0" borderId="0" xfId="0" applyFont="1" applyAlignment="1" applyProtection="1">
      <alignment horizontal="center" vertical="center"/>
      <protection hidden="1"/>
    </xf>
    <xf numFmtId="0" fontId="10" fillId="0" borderId="0" xfId="1" applyFont="1" applyBorder="1" applyAlignment="1" applyProtection="1">
      <alignment horizontal="center" vertical="center"/>
      <protection locked="0" hidden="1"/>
    </xf>
    <xf numFmtId="0" fontId="0" fillId="5" borderId="29" xfId="0" applyFill="1" applyBorder="1" applyAlignment="1" applyProtection="1">
      <alignment horizontal="center" vertical="center"/>
      <protection hidden="1"/>
    </xf>
    <xf numFmtId="0" fontId="0" fillId="5" borderId="30" xfId="0" applyFill="1" applyBorder="1" applyAlignment="1" applyProtection="1">
      <alignment horizontal="center" vertical="center"/>
      <protection hidden="1"/>
    </xf>
    <xf numFmtId="0" fontId="0" fillId="5" borderId="31" xfId="0" applyFill="1" applyBorder="1" applyAlignment="1" applyProtection="1">
      <alignment horizontal="center" vertical="center"/>
      <protection hidden="1"/>
    </xf>
    <xf numFmtId="0" fontId="0" fillId="4" borderId="19" xfId="0" applyFill="1" applyBorder="1" applyAlignment="1" applyProtection="1">
      <alignment horizontal="center" vertical="center"/>
      <protection hidden="1"/>
    </xf>
    <xf numFmtId="0" fontId="0" fillId="4" borderId="20" xfId="0" applyFill="1" applyBorder="1" applyAlignment="1" applyProtection="1">
      <alignment horizontal="center" vertical="center"/>
      <protection hidden="1"/>
    </xf>
    <xf numFmtId="0" fontId="0" fillId="4" borderId="21" xfId="0" applyFill="1" applyBorder="1" applyAlignment="1" applyProtection="1">
      <alignment horizontal="center" vertical="center"/>
      <protection hidden="1"/>
    </xf>
    <xf numFmtId="0" fontId="0" fillId="4" borderId="28" xfId="0" applyFill="1" applyBorder="1" applyAlignment="1" applyProtection="1">
      <alignment horizontal="left" vertical="center"/>
      <protection hidden="1"/>
    </xf>
    <xf numFmtId="0" fontId="0" fillId="4" borderId="17" xfId="0" applyFill="1" applyBorder="1" applyAlignment="1" applyProtection="1">
      <alignment horizontal="left" vertical="center"/>
      <protection hidden="1"/>
    </xf>
    <xf numFmtId="0" fontId="0" fillId="4" borderId="18" xfId="0" applyFill="1" applyBorder="1" applyAlignment="1" applyProtection="1">
      <alignment horizontal="left" vertical="center"/>
      <protection hidden="1"/>
    </xf>
    <xf numFmtId="2" fontId="0" fillId="3" borderId="26" xfId="0" applyNumberFormat="1" applyFont="1" applyFill="1" applyBorder="1" applyAlignment="1" applyProtection="1">
      <alignment horizontal="left" vertical="center" wrapText="1"/>
      <protection hidden="1"/>
    </xf>
    <xf numFmtId="2" fontId="0" fillId="3" borderId="10" xfId="0" applyNumberFormat="1" applyFont="1" applyFill="1" applyBorder="1" applyAlignment="1" applyProtection="1">
      <alignment horizontal="left" vertical="center" wrapText="1"/>
      <protection hidden="1"/>
    </xf>
    <xf numFmtId="2" fontId="0" fillId="3" borderId="1" xfId="0" applyNumberFormat="1" applyFont="1" applyFill="1" applyBorder="1" applyAlignment="1" applyProtection="1">
      <alignment horizontal="left" vertical="center" wrapText="1"/>
      <protection hidden="1"/>
    </xf>
    <xf numFmtId="2" fontId="0" fillId="5" borderId="26" xfId="0" applyNumberFormat="1" applyFont="1" applyFill="1" applyBorder="1" applyAlignment="1" applyProtection="1">
      <alignment horizontal="left" vertical="center" wrapText="1"/>
      <protection hidden="1"/>
    </xf>
    <xf numFmtId="2" fontId="0" fillId="5" borderId="10" xfId="0" applyNumberFormat="1" applyFont="1" applyFill="1" applyBorder="1" applyAlignment="1" applyProtection="1">
      <alignment horizontal="left" vertical="center" wrapText="1"/>
      <protection hidden="1"/>
    </xf>
    <xf numFmtId="2" fontId="0" fillId="5" borderId="1" xfId="0" applyNumberFormat="1" applyFont="1" applyFill="1" applyBorder="1" applyAlignment="1" applyProtection="1">
      <alignment horizontal="left" vertical="center" wrapText="1"/>
      <protection hidden="1"/>
    </xf>
    <xf numFmtId="0" fontId="9" fillId="4" borderId="26" xfId="0" applyFont="1" applyFill="1" applyBorder="1" applyAlignment="1" applyProtection="1">
      <alignment horizontal="left" vertical="center" wrapText="1"/>
      <protection hidden="1"/>
    </xf>
    <xf numFmtId="0" fontId="9" fillId="4" borderId="1" xfId="0" applyFont="1" applyFill="1" applyBorder="1" applyAlignment="1" applyProtection="1">
      <alignment horizontal="left" vertical="center" wrapText="1"/>
      <protection hidden="1"/>
    </xf>
    <xf numFmtId="0" fontId="13" fillId="5" borderId="26" xfId="0" quotePrefix="1" applyFont="1" applyFill="1" applyBorder="1" applyAlignment="1" applyProtection="1">
      <alignment horizontal="left" vertical="center"/>
      <protection hidden="1"/>
    </xf>
    <xf numFmtId="0" fontId="13" fillId="5" borderId="10" xfId="0" quotePrefix="1" applyFont="1" applyFill="1" applyBorder="1" applyAlignment="1" applyProtection="1">
      <alignment horizontal="left" vertical="center"/>
      <protection hidden="1"/>
    </xf>
    <xf numFmtId="0" fontId="13" fillId="5" borderId="1" xfId="0" quotePrefix="1" applyFont="1" applyFill="1" applyBorder="1" applyAlignment="1" applyProtection="1">
      <alignment horizontal="left" vertical="center"/>
      <protection hidden="1"/>
    </xf>
    <xf numFmtId="0" fontId="12" fillId="5" borderId="5" xfId="0" applyFont="1" applyFill="1" applyBorder="1" applyAlignment="1" applyProtection="1">
      <alignment horizontal="left" vertical="center" wrapText="1"/>
      <protection hidden="1"/>
    </xf>
    <xf numFmtId="0" fontId="12" fillId="5" borderId="6" xfId="0" applyFont="1" applyFill="1" applyBorder="1" applyAlignment="1" applyProtection="1">
      <alignment horizontal="left" vertical="center" wrapText="1"/>
      <protection hidden="1"/>
    </xf>
    <xf numFmtId="0" fontId="0" fillId="0" borderId="28" xfId="0" applyBorder="1" applyAlignment="1" applyProtection="1">
      <alignment horizontal="left" vertical="center" wrapText="1"/>
      <protection hidden="1"/>
    </xf>
    <xf numFmtId="0" fontId="0" fillId="0" borderId="17" xfId="0" applyBorder="1" applyAlignment="1" applyProtection="1">
      <alignment horizontal="left" vertical="center" wrapText="1"/>
      <protection hidden="1"/>
    </xf>
    <xf numFmtId="0" fontId="0" fillId="0" borderId="38" xfId="0" applyBorder="1" applyAlignment="1" applyProtection="1">
      <alignment horizontal="left" vertical="center" wrapText="1"/>
      <protection hidden="1"/>
    </xf>
    <xf numFmtId="0" fontId="0" fillId="0" borderId="29" xfId="0" applyBorder="1" applyAlignment="1" applyProtection="1">
      <alignment horizontal="left" vertical="center"/>
      <protection hidden="1"/>
    </xf>
    <xf numFmtId="0" fontId="0" fillId="0" borderId="30" xfId="0" applyBorder="1" applyAlignment="1" applyProtection="1">
      <alignment horizontal="left" vertical="center"/>
      <protection hidden="1"/>
    </xf>
    <xf numFmtId="0" fontId="0" fillId="0" borderId="31" xfId="0" applyBorder="1" applyAlignment="1" applyProtection="1">
      <alignment horizontal="left" vertical="center"/>
      <protection hidden="1"/>
    </xf>
    <xf numFmtId="1" fontId="0" fillId="0" borderId="19" xfId="0" quotePrefix="1" applyNumberFormat="1" applyBorder="1" applyAlignment="1" applyProtection="1">
      <alignment horizontal="left" vertical="center"/>
      <protection hidden="1"/>
    </xf>
    <xf numFmtId="1" fontId="0" fillId="0" borderId="20" xfId="0" quotePrefix="1" applyNumberFormat="1" applyBorder="1" applyAlignment="1" applyProtection="1">
      <alignment horizontal="left" vertical="center"/>
      <protection hidden="1"/>
    </xf>
    <xf numFmtId="1" fontId="0" fillId="0" borderId="21" xfId="0" quotePrefix="1" applyNumberFormat="1" applyBorder="1" applyAlignment="1" applyProtection="1">
      <alignment horizontal="left" vertical="center"/>
      <protection hidden="1"/>
    </xf>
    <xf numFmtId="1" fontId="0" fillId="0" borderId="19" xfId="0" applyNumberFormat="1" applyBorder="1" applyAlignment="1" applyProtection="1">
      <alignment horizontal="left" vertical="center"/>
      <protection hidden="1"/>
    </xf>
    <xf numFmtId="1" fontId="0" fillId="0" borderId="20" xfId="0" applyNumberFormat="1" applyBorder="1" applyAlignment="1" applyProtection="1">
      <alignment horizontal="left" vertical="center"/>
      <protection hidden="1"/>
    </xf>
    <xf numFmtId="1" fontId="0" fillId="0" borderId="21" xfId="0" applyNumberFormat="1" applyBorder="1" applyAlignment="1" applyProtection="1">
      <alignment horizontal="left" vertical="center"/>
      <protection hidden="1"/>
    </xf>
    <xf numFmtId="2" fontId="0" fillId="0" borderId="19" xfId="0" applyNumberFormat="1" applyBorder="1" applyAlignment="1" applyProtection="1">
      <alignment horizontal="left" vertical="center"/>
      <protection hidden="1"/>
    </xf>
    <xf numFmtId="2" fontId="0" fillId="0" borderId="20" xfId="0" applyNumberFormat="1" applyBorder="1" applyAlignment="1" applyProtection="1">
      <alignment horizontal="left" vertical="center"/>
      <protection hidden="1"/>
    </xf>
    <xf numFmtId="2" fontId="0" fillId="0" borderId="21" xfId="0" applyNumberFormat="1" applyBorder="1" applyAlignment="1" applyProtection="1">
      <alignment horizontal="left" vertical="center"/>
      <protection hidden="1"/>
    </xf>
    <xf numFmtId="164" fontId="0" fillId="0" borderId="19" xfId="0" applyNumberFormat="1" applyBorder="1" applyAlignment="1" applyProtection="1">
      <alignment horizontal="left" vertical="center"/>
      <protection hidden="1"/>
    </xf>
    <xf numFmtId="164" fontId="0" fillId="0" borderId="20" xfId="0" applyNumberFormat="1" applyBorder="1" applyAlignment="1" applyProtection="1">
      <alignment horizontal="left" vertical="center"/>
      <protection hidden="1"/>
    </xf>
    <xf numFmtId="164" fontId="0" fillId="0" borderId="21" xfId="0" applyNumberFormat="1" applyBorder="1" applyAlignment="1" applyProtection="1">
      <alignment horizontal="left" vertical="center"/>
      <protection hidden="1"/>
    </xf>
    <xf numFmtId="0" fontId="0" fillId="0" borderId="19" xfId="0" applyBorder="1" applyAlignment="1" applyProtection="1">
      <alignment horizontal="left" vertical="center" wrapText="1"/>
      <protection hidden="1"/>
    </xf>
    <xf numFmtId="0" fontId="0" fillId="0" borderId="20" xfId="0" applyBorder="1" applyAlignment="1" applyProtection="1">
      <alignment horizontal="left" vertical="center" wrapText="1"/>
      <protection hidden="1"/>
    </xf>
    <xf numFmtId="0" fontId="0" fillId="0" borderId="37" xfId="0" applyBorder="1" applyAlignment="1" applyProtection="1">
      <alignment horizontal="left" vertical="center" wrapText="1"/>
      <protection hidden="1"/>
    </xf>
    <xf numFmtId="0" fontId="25" fillId="0" borderId="42" xfId="1" applyFont="1" applyBorder="1" applyAlignment="1" applyProtection="1">
      <alignment horizontal="left" vertical="center"/>
      <protection locked="0" hidden="1"/>
    </xf>
    <xf numFmtId="0" fontId="25" fillId="0" borderId="21" xfId="1" applyFont="1" applyBorder="1" applyAlignment="1" applyProtection="1">
      <alignment horizontal="left" vertical="center"/>
      <protection locked="0" hidden="1"/>
    </xf>
    <xf numFmtId="0" fontId="0" fillId="0" borderId="21" xfId="0" applyBorder="1" applyAlignment="1" applyProtection="1">
      <alignment horizontal="left" vertical="center" wrapText="1"/>
      <protection hidden="1"/>
    </xf>
    <xf numFmtId="0" fontId="0" fillId="0" borderId="19" xfId="0" applyBorder="1" applyAlignment="1" applyProtection="1">
      <alignment horizontal="left" vertical="center"/>
      <protection hidden="1"/>
    </xf>
    <xf numFmtId="0" fontId="0" fillId="0" borderId="20" xfId="0" applyBorder="1" applyAlignment="1" applyProtection="1">
      <alignment horizontal="left" vertical="center"/>
      <protection hidden="1"/>
    </xf>
    <xf numFmtId="0" fontId="0" fillId="0" borderId="21" xfId="0" applyBorder="1" applyAlignment="1" applyProtection="1">
      <alignment horizontal="left" vertical="center"/>
      <protection hidden="1"/>
    </xf>
    <xf numFmtId="0" fontId="25" fillId="0" borderId="19" xfId="1" applyFont="1" applyBorder="1" applyAlignment="1" applyProtection="1">
      <alignment horizontal="left" vertical="center"/>
      <protection locked="0" hidden="1"/>
    </xf>
    <xf numFmtId="0" fontId="25" fillId="0" borderId="20" xfId="1" applyFont="1" applyBorder="1" applyAlignment="1" applyProtection="1">
      <alignment horizontal="left" vertical="center"/>
      <protection locked="0" hidden="1"/>
    </xf>
    <xf numFmtId="0" fontId="0" fillId="0" borderId="13" xfId="0" applyBorder="1" applyAlignment="1" applyProtection="1">
      <alignment horizontal="left" vertical="center" wrapText="1"/>
      <protection hidden="1"/>
    </xf>
    <xf numFmtId="0" fontId="0" fillId="0" borderId="36" xfId="0" applyBorder="1" applyAlignment="1" applyProtection="1">
      <alignment horizontal="left" vertical="center" wrapText="1"/>
      <protection hidden="1"/>
    </xf>
    <xf numFmtId="0" fontId="22" fillId="0" borderId="8" xfId="0" applyFont="1" applyBorder="1" applyAlignment="1" applyProtection="1">
      <alignment horizontal="center"/>
      <protection hidden="1"/>
    </xf>
    <xf numFmtId="1" fontId="0" fillId="0" borderId="19" xfId="0" applyNumberFormat="1" applyBorder="1" applyAlignment="1" applyProtection="1">
      <alignment horizontal="left" vertical="center" wrapText="1"/>
      <protection hidden="1"/>
    </xf>
    <xf numFmtId="1" fontId="0" fillId="0" borderId="20" xfId="0" applyNumberFormat="1" applyBorder="1" applyAlignment="1" applyProtection="1">
      <alignment horizontal="left" vertical="center" wrapText="1"/>
      <protection hidden="1"/>
    </xf>
    <xf numFmtId="1" fontId="0" fillId="0" borderId="21" xfId="0" applyNumberFormat="1" applyBorder="1" applyAlignment="1" applyProtection="1">
      <alignment horizontal="left" vertical="center" wrapText="1"/>
      <protection hidden="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8" fillId="0" borderId="0" xfId="0" applyFont="1" applyAlignment="1" applyProtection="1">
      <alignment horizontal="left"/>
      <protection hidden="1"/>
    </xf>
    <xf numFmtId="0" fontId="26" fillId="0" borderId="0" xfId="1" applyFont="1" applyAlignment="1" applyProtection="1">
      <alignment horizontal="right"/>
      <protection locked="0" hidden="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fmlaLink="Details!$E$3" lockText="1"/>
</file>

<file path=xl/ctrlProps/ctrlProp10.xml><?xml version="1.0" encoding="utf-8"?>
<formControlPr xmlns="http://schemas.microsoft.com/office/spreadsheetml/2009/9/main" objectType="CheckBox" fmlaLink="Details!$A$42" lockText="1"/>
</file>

<file path=xl/ctrlProps/ctrlProp11.xml><?xml version="1.0" encoding="utf-8"?>
<formControlPr xmlns="http://schemas.microsoft.com/office/spreadsheetml/2009/9/main" objectType="CheckBox" fmlaLink="Details!$A$48" lockText="1"/>
</file>

<file path=xl/ctrlProps/ctrlProp12.xml><?xml version="1.0" encoding="utf-8"?>
<formControlPr xmlns="http://schemas.microsoft.com/office/spreadsheetml/2009/9/main" objectType="CheckBox" fmlaLink="Details!$A$50" lockText="1"/>
</file>

<file path=xl/ctrlProps/ctrlProp13.xml><?xml version="1.0" encoding="utf-8"?>
<formControlPr xmlns="http://schemas.microsoft.com/office/spreadsheetml/2009/9/main" objectType="CheckBox" fmlaLink="Details!$A$52" lockText="1"/>
</file>

<file path=xl/ctrlProps/ctrlProp14.xml><?xml version="1.0" encoding="utf-8"?>
<formControlPr xmlns="http://schemas.microsoft.com/office/spreadsheetml/2009/9/main" objectType="CheckBox" fmlaLink="Details!$E$4" lockText="1"/>
</file>

<file path=xl/ctrlProps/ctrlProp2.xml><?xml version="1.0" encoding="utf-8"?>
<formControlPr xmlns="http://schemas.microsoft.com/office/spreadsheetml/2009/9/main" objectType="Drop" dropLines="5" dropStyle="combo" dx="22" fmlaLink="Details!$E$7" fmlaRange="Details!$A$6:$A$10" sel="1" val="0"/>
</file>

<file path=xl/ctrlProps/ctrlProp3.xml><?xml version="1.0" encoding="utf-8"?>
<formControlPr xmlns="http://schemas.microsoft.com/office/spreadsheetml/2009/9/main" objectType="Drop" dropLines="5" dropStyle="combo" dx="22" fmlaLink="Details!$E$13" fmlaRange="Details!$A$12:$A$16" sel="1" val="0"/>
</file>

<file path=xl/ctrlProps/ctrlProp4.xml><?xml version="1.0" encoding="utf-8"?>
<formControlPr xmlns="http://schemas.microsoft.com/office/spreadsheetml/2009/9/main" objectType="Drop" dropLines="4" dropStyle="combo" dx="22" fmlaLink="Details!$E$19" fmlaRange="Details!$A$18:$A$21" sel="1" val="0"/>
</file>

<file path=xl/ctrlProps/ctrlProp5.xml><?xml version="1.0" encoding="utf-8"?>
<formControlPr xmlns="http://schemas.microsoft.com/office/spreadsheetml/2009/9/main" objectType="Drop" dropLines="4" dropStyle="combo" dx="22" fmlaLink="Details!$E$24" fmlaRange="Details!$A$23:$A$26" sel="1" val="0"/>
</file>

<file path=xl/ctrlProps/ctrlProp6.xml><?xml version="1.0" encoding="utf-8"?>
<formControlPr xmlns="http://schemas.microsoft.com/office/spreadsheetml/2009/9/main" objectType="Drop" dropStyle="combo" dx="22" fmlaLink="Details!$E$28" fmlaRange="Details!$A$27:$A$34" sel="1" val="0"/>
</file>

<file path=xl/ctrlProps/ctrlProp7.xml><?xml version="1.0" encoding="utf-8"?>
<formControlPr xmlns="http://schemas.microsoft.com/office/spreadsheetml/2009/9/main" objectType="CheckBox" fmlaLink="Details!$E$5" lockText="1"/>
</file>

<file path=xl/ctrlProps/ctrlProp8.xml><?xml version="1.0" encoding="utf-8"?>
<formControlPr xmlns="http://schemas.microsoft.com/office/spreadsheetml/2009/9/main" objectType="CheckBox" fmlaLink="Details!$K$16" lockText="1"/>
</file>

<file path=xl/ctrlProps/ctrlProp9.xml><?xml version="1.0" encoding="utf-8"?>
<formControlPr xmlns="http://schemas.microsoft.com/office/spreadsheetml/2009/9/main" objectType="CheckBox" fmlaLink="Details!$K$10"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xdr:row>
          <xdr:rowOff>247650</xdr:rowOff>
        </xdr:from>
        <xdr:to>
          <xdr:col>2</xdr:col>
          <xdr:colOff>695325</xdr:colOff>
          <xdr:row>6</xdr:row>
          <xdr:rowOff>19050</xdr:rowOff>
        </xdr:to>
        <xdr:sp macro="" textlink="">
          <xdr:nvSpPr>
            <xdr:cNvPr id="1027" name="Check Box 3" descr="QC Functions and Responsibility"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xdr:row>
          <xdr:rowOff>66675</xdr:rowOff>
        </xdr:from>
        <xdr:to>
          <xdr:col>4</xdr:col>
          <xdr:colOff>1000125</xdr:colOff>
          <xdr:row>8</xdr:row>
          <xdr:rowOff>295275</xdr:rowOff>
        </xdr:to>
        <xdr:sp macro="" textlink="">
          <xdr:nvSpPr>
            <xdr:cNvPr id="1028" name="Drop Down 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xdr:row>
          <xdr:rowOff>47625</xdr:rowOff>
        </xdr:from>
        <xdr:to>
          <xdr:col>4</xdr:col>
          <xdr:colOff>1000125</xdr:colOff>
          <xdr:row>9</xdr:row>
          <xdr:rowOff>295275</xdr:rowOff>
        </xdr:to>
        <xdr:sp macro="" textlink="">
          <xdr:nvSpPr>
            <xdr:cNvPr id="1029" name="Drop Down 2"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xdr:row>
          <xdr:rowOff>0</xdr:rowOff>
        </xdr:from>
        <xdr:to>
          <xdr:col>4</xdr:col>
          <xdr:colOff>1000125</xdr:colOff>
          <xdr:row>10</xdr:row>
          <xdr:rowOff>238125</xdr:rowOff>
        </xdr:to>
        <xdr:sp macro="" textlink="">
          <xdr:nvSpPr>
            <xdr:cNvPr id="1030" name="Drop Down 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9525</xdr:rowOff>
        </xdr:from>
        <xdr:to>
          <xdr:col>4</xdr:col>
          <xdr:colOff>990600</xdr:colOff>
          <xdr:row>11</xdr:row>
          <xdr:rowOff>228600</xdr:rowOff>
        </xdr:to>
        <xdr:sp macro="" textlink="">
          <xdr:nvSpPr>
            <xdr:cNvPr id="1031" name="Drop Down 2"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xdr:row>
          <xdr:rowOff>28575</xdr:rowOff>
        </xdr:from>
        <xdr:to>
          <xdr:col>2</xdr:col>
          <xdr:colOff>981075</xdr:colOff>
          <xdr:row>4</xdr:row>
          <xdr:rowOff>219075</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xdr:row>
          <xdr:rowOff>0</xdr:rowOff>
        </xdr:from>
        <xdr:to>
          <xdr:col>2</xdr:col>
          <xdr:colOff>885825</xdr:colOff>
          <xdr:row>8</xdr:row>
          <xdr:rowOff>9525</xdr:rowOff>
        </xdr:to>
        <xdr:sp macro="" textlink="">
          <xdr:nvSpPr>
            <xdr:cNvPr id="1034" name="Check Box 10" descr="QC Functions and Responsibility"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257175</xdr:rowOff>
        </xdr:from>
        <xdr:to>
          <xdr:col>6</xdr:col>
          <xdr:colOff>733425</xdr:colOff>
          <xdr:row>16</xdr:row>
          <xdr:rowOff>28575</xdr:rowOff>
        </xdr:to>
        <xdr:sp macro="" textlink="">
          <xdr:nvSpPr>
            <xdr:cNvPr id="1036" name="Check Box 12" descr="Options for S3"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257175</xdr:rowOff>
        </xdr:from>
        <xdr:to>
          <xdr:col>6</xdr:col>
          <xdr:colOff>685800</xdr:colOff>
          <xdr:row>15</xdr:row>
          <xdr:rowOff>47625</xdr:rowOff>
        </xdr:to>
        <xdr:sp macro="" textlink="">
          <xdr:nvSpPr>
            <xdr:cNvPr id="1039" name="Check Box 15" descr="Plain Concrete for F3"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31</xdr:row>
          <xdr:rowOff>323850</xdr:rowOff>
        </xdr:from>
        <xdr:to>
          <xdr:col>2</xdr:col>
          <xdr:colOff>809625</xdr:colOff>
          <xdr:row>31</xdr:row>
          <xdr:rowOff>647700</xdr:rowOff>
        </xdr:to>
        <xdr:sp macro="" textlink="">
          <xdr:nvSpPr>
            <xdr:cNvPr id="1044" name="Check Box 20" descr="QC Functions and Responsibility"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38100</xdr:rowOff>
        </xdr:from>
        <xdr:to>
          <xdr:col>2</xdr:col>
          <xdr:colOff>781050</xdr:colOff>
          <xdr:row>32</xdr:row>
          <xdr:rowOff>361950</xdr:rowOff>
        </xdr:to>
        <xdr:sp macro="" textlink="">
          <xdr:nvSpPr>
            <xdr:cNvPr id="1045" name="Check Box 21" descr="QC Functions and Responsibility"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38100</xdr:rowOff>
        </xdr:from>
        <xdr:to>
          <xdr:col>2</xdr:col>
          <xdr:colOff>781050</xdr:colOff>
          <xdr:row>33</xdr:row>
          <xdr:rowOff>361950</xdr:rowOff>
        </xdr:to>
        <xdr:sp macro="" textlink="">
          <xdr:nvSpPr>
            <xdr:cNvPr id="1049" name="Check Box 25" descr="QC Functions and Responsibility"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38100</xdr:rowOff>
        </xdr:from>
        <xdr:to>
          <xdr:col>2</xdr:col>
          <xdr:colOff>781050</xdr:colOff>
          <xdr:row>34</xdr:row>
          <xdr:rowOff>361950</xdr:rowOff>
        </xdr:to>
        <xdr:sp macro="" textlink="">
          <xdr:nvSpPr>
            <xdr:cNvPr id="1050" name="Check Box 26" descr="QC Functions and Responsibility"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276225</xdr:rowOff>
        </xdr:from>
        <xdr:to>
          <xdr:col>2</xdr:col>
          <xdr:colOff>742950</xdr:colOff>
          <xdr:row>7</xdr:row>
          <xdr:rowOff>19050</xdr:rowOff>
        </xdr:to>
        <xdr:sp macro="" textlink="">
          <xdr:nvSpPr>
            <xdr:cNvPr id="1051" name="Check Box 27" descr="QC Functions and Responsibility"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80596</xdr:colOff>
      <xdr:row>1</xdr:row>
      <xdr:rowOff>21980</xdr:rowOff>
    </xdr:from>
    <xdr:to>
      <xdr:col>20</xdr:col>
      <xdr:colOff>24848</xdr:colOff>
      <xdr:row>14</xdr:row>
      <xdr:rowOff>173935</xdr:rowOff>
    </xdr:to>
    <xdr:sp macro="" textlink="">
      <xdr:nvSpPr>
        <xdr:cNvPr id="14" name="TextBox 13">
          <a:extLst>
            <a:ext uri="{FF2B5EF4-FFF2-40B4-BE49-F238E27FC236}">
              <a16:creationId xmlns:a16="http://schemas.microsoft.com/office/drawing/2014/main" id="{00000000-0008-0000-0B00-00000E000000}"/>
            </a:ext>
          </a:extLst>
        </xdr:cNvPr>
        <xdr:cNvSpPr txBox="1"/>
      </xdr:nvSpPr>
      <xdr:spPr>
        <a:xfrm>
          <a:off x="80596" y="287023"/>
          <a:ext cx="12351600" cy="262845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US" sz="1200"/>
            <a:t>For some types of structural members where shrinkage is a concern because of the potential for cracking or curling, which may impact the functionality or reduce durability, shrinkage requirements may be considered. </a:t>
          </a:r>
        </a:p>
        <a:p>
          <a:pPr>
            <a:spcBef>
              <a:spcPts val="600"/>
            </a:spcBef>
          </a:pPr>
          <a:r>
            <a:rPr lang="en-US" sz="1200"/>
            <a:t>The most common test method for drying</a:t>
          </a:r>
          <a:r>
            <a:rPr lang="en-US" sz="1200" baseline="0"/>
            <a:t> </a:t>
          </a:r>
          <a:r>
            <a:rPr lang="en-US" sz="1200"/>
            <a:t>shrinkage in specifications is ASTM C157/C157M, </a:t>
          </a:r>
          <a:r>
            <a:rPr lang="en-US" sz="1200" i="1"/>
            <a:t>Test Method for Length Change of Hardened Hydraulic-Cement Mortar and Concrete.</a:t>
          </a:r>
          <a:r>
            <a:rPr lang="en-US" sz="1200"/>
            <a:t> Concrete prisms of dimension 3 × 3 × 11.25 inches with embedded studs are prepared if all of the aggregate passes a 1-in.</a:t>
          </a:r>
          <a:r>
            <a:rPr lang="en-US" sz="1200" baseline="0"/>
            <a:t> </a:t>
          </a:r>
          <a:r>
            <a:rPr lang="en-US" sz="1200"/>
            <a:t>sieve. For concrete with a larger</a:t>
          </a:r>
          <a:r>
            <a:rPr lang="en-US" sz="1200" baseline="0"/>
            <a:t> aggregate size, </a:t>
          </a:r>
          <a:r>
            <a:rPr lang="en-US" sz="1200">
              <a:solidFill>
                <a:schemeClr val="dk1"/>
              </a:solidFill>
              <a:effectLst/>
              <a:latin typeface="+mn-lt"/>
              <a:ea typeface="+mn-ea"/>
              <a:cs typeface="+mn-cs"/>
            </a:rPr>
            <a:t>4 × 4 × 11.25 inch specimens shall be used. </a:t>
          </a:r>
          <a:r>
            <a:rPr lang="en-US" sz="1200"/>
            <a:t>The test specimens are cured in lime-saturated</a:t>
          </a:r>
          <a:r>
            <a:rPr lang="en-US" sz="1200" baseline="0"/>
            <a:t> </a:t>
          </a:r>
          <a:r>
            <a:rPr lang="en-US" sz="1200"/>
            <a:t>water until they have reached an age of 28 days and then placed in an environment of 73 ± 3°F and 50% relative humidity (RH). Three</a:t>
          </a:r>
          <a:r>
            <a:rPr lang="en-US" sz="1200" baseline="0"/>
            <a:t> test specimens are used and the length change of each are averaged for the test result. </a:t>
          </a:r>
          <a:r>
            <a:rPr lang="en-US" sz="1200"/>
            <a:t>The change in length with time is expressed as a percent of the length of the specimen when it is removed from its mold. Some specifications require water storage (curing) for 7 days</a:t>
          </a:r>
          <a:r>
            <a:rPr lang="en-US" sz="1200" baseline="0"/>
            <a:t> and subsequent </a:t>
          </a:r>
          <a:r>
            <a:rPr lang="en-US" sz="1200"/>
            <a:t>air storage period of 28 days. These conditions modify</a:t>
          </a:r>
          <a:r>
            <a:rPr lang="en-US" sz="1200" baseline="0"/>
            <a:t> requirements in ASTM C157 and should be </a:t>
          </a:r>
          <a:r>
            <a:rPr lang="en-US" sz="1200"/>
            <a:t>stated in project specifications.</a:t>
          </a:r>
          <a:r>
            <a:rPr lang="en-US" sz="1200" baseline="0"/>
            <a:t> </a:t>
          </a:r>
        </a:p>
        <a:p>
          <a:pPr>
            <a:spcBef>
              <a:spcPts val="600"/>
            </a:spcBef>
          </a:pPr>
          <a:r>
            <a:rPr lang="en-US" sz="1200" baseline="0"/>
            <a:t>The test can be used to evaluate the shrinkage potential of a proposed mixture and is used as a prequalification test. Typical length change criteria used are -0.04% or -0.05%. The 3 x 3 in. specimens typically shrink more than the 4 x 4-in specimens because of the greater surface area to volume ratio.</a:t>
          </a:r>
        </a:p>
        <a:p>
          <a:pPr>
            <a:spcBef>
              <a:spcPts val="600"/>
            </a:spcBef>
          </a:pPr>
          <a:r>
            <a:rPr lang="en-US" sz="1200" baseline="0"/>
            <a:t>Specimens should be prepared in the laboratory in accordance with provisions in ASTM C192. Specimens shall not be cast in the field. Testing agency performing this test should be proficient and preferably have this test method included in the scope of accreditation. </a:t>
          </a:r>
          <a:endParaRPr lang="en-US" sz="12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80596</xdr:colOff>
      <xdr:row>1</xdr:row>
      <xdr:rowOff>21981</xdr:rowOff>
    </xdr:from>
    <xdr:to>
      <xdr:col>20</xdr:col>
      <xdr:colOff>24848</xdr:colOff>
      <xdr:row>11</xdr:row>
      <xdr:rowOff>66261</xdr:rowOff>
    </xdr:to>
    <xdr:sp macro="" textlink="">
      <xdr:nvSpPr>
        <xdr:cNvPr id="15" name="TextBox 14">
          <a:extLst>
            <a:ext uri="{FF2B5EF4-FFF2-40B4-BE49-F238E27FC236}">
              <a16:creationId xmlns:a16="http://schemas.microsoft.com/office/drawing/2014/main" id="{00000000-0008-0000-0C00-00000F000000}"/>
            </a:ext>
          </a:extLst>
        </xdr:cNvPr>
        <xdr:cNvSpPr txBox="1"/>
      </xdr:nvSpPr>
      <xdr:spPr>
        <a:xfrm>
          <a:off x="80596" y="287024"/>
          <a:ext cx="12351600" cy="194928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US" sz="1200"/>
            <a:t>The empirical relationship between </a:t>
          </a:r>
          <a:r>
            <a:rPr lang="en-US" sz="1200" i="1"/>
            <a:t>f'</a:t>
          </a:r>
          <a:r>
            <a:rPr lang="en-US" sz="1200" i="1" baseline="-25000"/>
            <a:t>c</a:t>
          </a:r>
          <a:r>
            <a:rPr lang="en-US" sz="1200" baseline="0"/>
            <a:t> and </a:t>
          </a:r>
          <a:r>
            <a:rPr lang="en-US" sz="1200" i="1" baseline="0"/>
            <a:t>E</a:t>
          </a:r>
          <a:r>
            <a:rPr lang="en-US" sz="1200" i="1" baseline="-25000"/>
            <a:t>c</a:t>
          </a:r>
          <a:r>
            <a:rPr lang="en-US" sz="1200" baseline="0"/>
            <a:t> </a:t>
          </a:r>
          <a:r>
            <a:rPr lang="en-US" sz="1200"/>
            <a:t>in ACI 318 is adequate for most design purposes. This</a:t>
          </a:r>
          <a:r>
            <a:rPr lang="en-US" sz="1200" baseline="0"/>
            <a:t> equation is less accurate to estimate </a:t>
          </a:r>
          <a:r>
            <a:rPr lang="en-US" sz="1200" i="1" baseline="0">
              <a:solidFill>
                <a:schemeClr val="dk1"/>
              </a:solidFill>
              <a:effectLst/>
              <a:latin typeface="+mn-lt"/>
              <a:ea typeface="+mn-ea"/>
              <a:cs typeface="+mn-cs"/>
            </a:rPr>
            <a:t>E</a:t>
          </a:r>
          <a:r>
            <a:rPr lang="en-US" sz="1200" i="1" baseline="-25000">
              <a:solidFill>
                <a:schemeClr val="dk1"/>
              </a:solidFill>
              <a:effectLst/>
              <a:latin typeface="+mn-lt"/>
              <a:ea typeface="+mn-ea"/>
              <a:cs typeface="+mn-cs"/>
            </a:rPr>
            <a:t>c</a:t>
          </a:r>
          <a:r>
            <a:rPr lang="en-US" sz="1200" baseline="0"/>
            <a:t> for high strength concrete (</a:t>
          </a:r>
          <a:r>
            <a:rPr lang="en-US" sz="1200" i="1">
              <a:solidFill>
                <a:schemeClr val="dk1"/>
              </a:solidFill>
              <a:effectLst/>
              <a:latin typeface="+mn-lt"/>
              <a:ea typeface="+mn-ea"/>
              <a:cs typeface="+mn-cs"/>
            </a:rPr>
            <a:t>f'</a:t>
          </a:r>
          <a:r>
            <a:rPr lang="en-US" sz="1200" i="1" baseline="-25000">
              <a:solidFill>
                <a:schemeClr val="dk1"/>
              </a:solidFill>
              <a:effectLst/>
              <a:latin typeface="+mn-lt"/>
              <a:ea typeface="+mn-ea"/>
              <a:cs typeface="+mn-cs"/>
            </a:rPr>
            <a:t>c</a:t>
          </a:r>
          <a:r>
            <a:rPr lang="en-US" sz="1200" baseline="0">
              <a:solidFill>
                <a:schemeClr val="dk1"/>
              </a:solidFill>
              <a:effectLst/>
              <a:latin typeface="+mn-lt"/>
              <a:ea typeface="+mn-ea"/>
              <a:cs typeface="+mn-cs"/>
            </a:rPr>
            <a:t> &gt; 8000 psi). Design conditions that are sensitive to the value of </a:t>
          </a:r>
          <a:r>
            <a:rPr lang="en-US" sz="1200" i="1" baseline="0">
              <a:solidFill>
                <a:schemeClr val="dk1"/>
              </a:solidFill>
              <a:effectLst/>
              <a:latin typeface="+mn-lt"/>
              <a:ea typeface="+mn-ea"/>
              <a:cs typeface="+mn-cs"/>
            </a:rPr>
            <a:t>E</a:t>
          </a:r>
          <a:r>
            <a:rPr lang="en-US" sz="1200" i="1" baseline="-25000">
              <a:solidFill>
                <a:schemeClr val="dk1"/>
              </a:solidFill>
              <a:effectLst/>
              <a:latin typeface="+mn-lt"/>
              <a:ea typeface="+mn-ea"/>
              <a:cs typeface="+mn-cs"/>
            </a:rPr>
            <a:t>c</a:t>
          </a:r>
          <a:r>
            <a:rPr lang="en-US" sz="1200" baseline="0">
              <a:solidFill>
                <a:schemeClr val="dk1"/>
              </a:solidFill>
              <a:effectLst/>
              <a:latin typeface="+mn-lt"/>
              <a:ea typeface="+mn-ea"/>
              <a:cs typeface="+mn-cs"/>
            </a:rPr>
            <a:t> may warrant testing. Examples include applications where deflections are critical, tall buildings or similar structures for which axial deformation or lateral stiffness impact performance, and where estimation of </a:t>
          </a:r>
          <a:r>
            <a:rPr lang="en-US" sz="1200" i="1" baseline="0">
              <a:solidFill>
                <a:schemeClr val="dk1"/>
              </a:solidFill>
              <a:effectLst/>
              <a:latin typeface="+mn-lt"/>
              <a:ea typeface="+mn-ea"/>
              <a:cs typeface="+mn-cs"/>
            </a:rPr>
            <a:t>E</a:t>
          </a:r>
          <a:r>
            <a:rPr lang="en-US" sz="1200" i="1" baseline="-25000">
              <a:solidFill>
                <a:schemeClr val="dk1"/>
              </a:solidFill>
              <a:effectLst/>
              <a:latin typeface="+mn-lt"/>
              <a:ea typeface="+mn-ea"/>
              <a:cs typeface="+mn-cs"/>
            </a:rPr>
            <a:t>c</a:t>
          </a:r>
          <a:r>
            <a:rPr lang="en-US" sz="1200" baseline="0">
              <a:solidFill>
                <a:schemeClr val="dk1"/>
              </a:solidFill>
              <a:effectLst/>
              <a:latin typeface="+mn-lt"/>
              <a:ea typeface="+mn-ea"/>
              <a:cs typeface="+mn-cs"/>
            </a:rPr>
            <a:t> is important to acceptable vibration or seismic performance. </a:t>
          </a:r>
        </a:p>
        <a:p>
          <a:pPr>
            <a:spcBef>
              <a:spcPts val="600"/>
            </a:spcBef>
          </a:pPr>
          <a:r>
            <a:rPr lang="en-US" sz="1200" baseline="0">
              <a:solidFill>
                <a:schemeClr val="dk1"/>
              </a:solidFill>
              <a:effectLst/>
              <a:latin typeface="+mn-lt"/>
              <a:ea typeface="+mn-ea"/>
              <a:cs typeface="+mn-cs"/>
            </a:rPr>
            <a:t>ACI 318 requires the measured modulus of elasticity to be documented to the designer in a submittal, if specified. The modulus of elasticity should be determined on at least three cylinders made from the same sample of concrete prepared in a laboratory. Modulus of elasticity should be measured in accordance with ASTM C469/C469M. The measured result, the average of 3 specimens, should equal or exceed the specified value. </a:t>
          </a:r>
        </a:p>
        <a:p>
          <a:pPr>
            <a:spcBef>
              <a:spcPts val="600"/>
            </a:spcBef>
          </a:pPr>
          <a:r>
            <a:rPr lang="en-US" sz="1200" baseline="0">
              <a:solidFill>
                <a:schemeClr val="dk1"/>
              </a:solidFill>
              <a:effectLst/>
              <a:latin typeface="+mn-lt"/>
              <a:ea typeface="+mn-ea"/>
              <a:cs typeface="+mn-cs"/>
            </a:rPr>
            <a:t>ACI 318 does not provide acceptance criteria for modulus of elasticity tests performed on concrete samples obtained and prepared at the jobsite. It suggests that if the designer requires these tests, they should state the appropriate acceptance criteria. When tests will be made on jobsite samples, it should be ensured that the testing agency selected is proficient in performing these tests and the producer should target a higher modulus of elasticy (overdesign) than that specified </a:t>
          </a:r>
          <a:r>
            <a:rPr lang="en-US" sz="1200" i="1" baseline="0">
              <a:solidFill>
                <a:schemeClr val="dk1"/>
              </a:solidFill>
              <a:effectLst/>
              <a:latin typeface="+mn-lt"/>
              <a:ea typeface="+mn-ea"/>
              <a:cs typeface="+mn-cs"/>
            </a:rPr>
            <a:t>E</a:t>
          </a:r>
          <a:r>
            <a:rPr lang="en-US" sz="1200" i="1" baseline="-25000">
              <a:solidFill>
                <a:schemeClr val="dk1"/>
              </a:solidFill>
              <a:effectLst/>
              <a:latin typeface="+mn-lt"/>
              <a:ea typeface="+mn-ea"/>
              <a:cs typeface="+mn-cs"/>
            </a:rPr>
            <a:t>c</a:t>
          </a:r>
          <a:r>
            <a:rPr lang="en-US" sz="1200" baseline="0">
              <a:solidFill>
                <a:schemeClr val="dk1"/>
              </a:solidFill>
              <a:effectLst/>
              <a:latin typeface="+mn-lt"/>
              <a:ea typeface="+mn-ea"/>
              <a:cs typeface="+mn-cs"/>
            </a:rPr>
            <a:t> to allow for testing variability. </a:t>
          </a:r>
        </a:p>
        <a:p>
          <a:pPr>
            <a:spcBef>
              <a:spcPts val="600"/>
            </a:spcBef>
          </a:pPr>
          <a:endParaRPr lang="en-US" sz="1200" baseline="0">
            <a:solidFill>
              <a:schemeClr val="dk1"/>
            </a:solidFill>
            <a:effectLst/>
            <a:latin typeface="+mn-lt"/>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80596</xdr:colOff>
      <xdr:row>1</xdr:row>
      <xdr:rowOff>21981</xdr:rowOff>
    </xdr:from>
    <xdr:to>
      <xdr:col>20</xdr:col>
      <xdr:colOff>8282</xdr:colOff>
      <xdr:row>11</xdr:row>
      <xdr:rowOff>80596</xdr:rowOff>
    </xdr:to>
    <xdr:sp macro="" textlink="">
      <xdr:nvSpPr>
        <xdr:cNvPr id="16" name="TextBox 15">
          <a:extLst>
            <a:ext uri="{FF2B5EF4-FFF2-40B4-BE49-F238E27FC236}">
              <a16:creationId xmlns:a16="http://schemas.microsoft.com/office/drawing/2014/main" id="{00000000-0008-0000-0D00-000010000000}"/>
            </a:ext>
          </a:extLst>
        </xdr:cNvPr>
        <xdr:cNvSpPr txBox="1"/>
      </xdr:nvSpPr>
      <xdr:spPr>
        <a:xfrm>
          <a:off x="80596" y="287024"/>
          <a:ext cx="12335034" cy="196361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US" sz="1200"/>
            <a:t>The following</a:t>
          </a:r>
          <a:r>
            <a:rPr lang="en-US" sz="1200" baseline="0"/>
            <a:t> specification clauses are stated in ACI 301</a:t>
          </a:r>
        </a:p>
        <a:p>
          <a:pPr>
            <a:spcBef>
              <a:spcPts val="600"/>
            </a:spcBef>
          </a:pPr>
          <a:r>
            <a:rPr lang="en-US" sz="1200" baseline="0">
              <a:solidFill>
                <a:schemeClr val="dk1"/>
              </a:solidFill>
              <a:effectLst/>
              <a:latin typeface="+mn-lt"/>
              <a:ea typeface="+mn-ea"/>
              <a:cs typeface="+mn-cs"/>
            </a:rPr>
            <a:t>4.2.2.1 Slump—Unless otherwise specified, select a target slump at the point of delivery for concrete mixtures used for Work. Selected target  slump shall not exceed 9 in. Concrete shall not show visible signs of segregation. The target slump indicated on the submittal shall be used as the basis for acceptance during the project. Determine the slump by ASTM C143/C143M. Slump tolerances shall be in accordance with ACI 117.</a:t>
          </a:r>
        </a:p>
        <a:p>
          <a:pPr>
            <a:spcBef>
              <a:spcPts val="600"/>
            </a:spcBef>
          </a:pPr>
          <a:r>
            <a:rPr lang="en-US" sz="1200" baseline="0">
              <a:solidFill>
                <a:schemeClr val="dk1"/>
              </a:solidFill>
              <a:effectLst/>
              <a:latin typeface="+mn-lt"/>
              <a:ea typeface="+mn-ea"/>
              <a:cs typeface="+mn-cs"/>
            </a:rPr>
            <a:t>4.2.2.2 Self-consolidating concrete—Unless otherwise specified, select a target slump flow at the point of delivery for self-consolidating concrete mixtures. Selected target slump flow shall not exceed 30 in. Concrete shall not show visible signs of segregation. The target slump flow value indicated on the submittal shall be used as the basis for acceptance during the project. Determine slump flow in accordance with ASTM C1611/C1611M. Slump flow tolerances shall be in accordance with ASTM C94/C94M. If specified, evaluate during the mixture qualification stage, proposed concrete mixtures for passing ability in accordance with ASTM C1621/C1621M and for static segregation in accordance with  ASTM C1610/C1610M to meet criteria indicated in Contract Documents.</a:t>
          </a:r>
        </a:p>
        <a:p>
          <a:pPr>
            <a:spcBef>
              <a:spcPts val="600"/>
            </a:spcBef>
          </a:pPr>
          <a:endParaRPr lang="en-US" sz="1200" baseline="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51288</xdr:colOff>
      <xdr:row>1</xdr:row>
      <xdr:rowOff>51288</xdr:rowOff>
    </xdr:from>
    <xdr:to>
      <xdr:col>20</xdr:col>
      <xdr:colOff>16565</xdr:colOff>
      <xdr:row>14</xdr:row>
      <xdr:rowOff>129885</xdr:rowOff>
    </xdr:to>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1288" y="316331"/>
          <a:ext cx="12372625" cy="2555097"/>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200" baseline="0">
              <a:solidFill>
                <a:schemeClr val="dk1"/>
              </a:solidFill>
              <a:effectLst/>
              <a:latin typeface="+mn-lt"/>
              <a:ea typeface="+mn-ea"/>
              <a:cs typeface="+mn-cs"/>
            </a:rPr>
            <a:t>Concrete subject to cycles of freezing and thawing should be air entrained - the air content depends on the nominal maximum size of coarse aggregate and the severity of exposure. </a:t>
          </a:r>
        </a:p>
        <a:p>
          <a:pPr marL="0" marR="0">
            <a:spcBef>
              <a:spcPts val="0"/>
            </a:spcBef>
            <a:spcAft>
              <a:spcPts val="0"/>
            </a:spcAft>
          </a:pPr>
          <a:r>
            <a:rPr lang="en-US" sz="1200" b="1" i="0" u="none" strike="noStrike">
              <a:solidFill>
                <a:schemeClr val="dk1"/>
              </a:solidFill>
              <a:effectLst/>
              <a:latin typeface="+mn-lt"/>
              <a:ea typeface="+mn-ea"/>
              <a:cs typeface="+mn-cs"/>
            </a:rPr>
            <a:t>NMSA	EC</a:t>
          </a:r>
          <a:r>
            <a:rPr lang="en-US" sz="1200" b="1" i="0" u="none" strike="noStrike" baseline="0">
              <a:solidFill>
                <a:schemeClr val="dk1"/>
              </a:solidFill>
              <a:effectLst/>
              <a:latin typeface="+mn-lt"/>
              <a:ea typeface="+mn-ea"/>
              <a:cs typeface="+mn-cs"/>
            </a:rPr>
            <a:t> F1	EC F2 and F3</a:t>
          </a:r>
          <a:endParaRPr lang="en-US" sz="1200" b="1" i="0" u="none" strike="noStrike">
            <a:solidFill>
              <a:schemeClr val="dk1"/>
            </a:solidFill>
            <a:effectLst/>
            <a:latin typeface="+mn-lt"/>
            <a:ea typeface="+mn-ea"/>
            <a:cs typeface="+mn-cs"/>
          </a:endParaRPr>
        </a:p>
        <a:p>
          <a:pPr marL="0" marR="0">
            <a:spcBef>
              <a:spcPts val="0"/>
            </a:spcBef>
            <a:spcAft>
              <a:spcPts val="0"/>
            </a:spcAft>
          </a:pPr>
          <a:r>
            <a:rPr lang="en-US" sz="1200" b="0" i="0" u="none" strike="noStrike">
              <a:solidFill>
                <a:schemeClr val="dk1"/>
              </a:solidFill>
              <a:effectLst/>
              <a:latin typeface="+mn-lt"/>
              <a:ea typeface="+mn-ea"/>
              <a:cs typeface="+mn-cs"/>
            </a:rPr>
            <a:t>3/8-in.</a:t>
          </a:r>
          <a:r>
            <a:rPr lang="en-US" sz="1200"/>
            <a:t> 	  </a:t>
          </a:r>
          <a:r>
            <a:rPr lang="en-US" sz="1200" b="0" i="0" u="none" strike="noStrike">
              <a:solidFill>
                <a:schemeClr val="dk1"/>
              </a:solidFill>
              <a:effectLst/>
              <a:latin typeface="+mn-lt"/>
              <a:ea typeface="+mn-ea"/>
              <a:cs typeface="+mn-cs"/>
            </a:rPr>
            <a:t>6.0</a:t>
          </a:r>
          <a:r>
            <a:rPr lang="en-US" sz="1200"/>
            <a:t> 	   </a:t>
          </a:r>
          <a:r>
            <a:rPr lang="en-US" sz="1200" b="0" i="0" u="none" strike="noStrike">
              <a:solidFill>
                <a:schemeClr val="dk1"/>
              </a:solidFill>
              <a:effectLst/>
              <a:latin typeface="+mn-lt"/>
              <a:ea typeface="+mn-ea"/>
              <a:cs typeface="+mn-cs"/>
            </a:rPr>
            <a:t>7.5</a:t>
          </a:r>
          <a:r>
            <a:rPr lang="en-US" sz="1200"/>
            <a:t> </a:t>
          </a:r>
        </a:p>
        <a:p>
          <a:pPr marL="0" marR="0">
            <a:spcBef>
              <a:spcPts val="0"/>
            </a:spcBef>
            <a:spcAft>
              <a:spcPts val="0"/>
            </a:spcAft>
          </a:pPr>
          <a:r>
            <a:rPr lang="en-US" sz="1200" b="0" i="0" u="none" strike="noStrike">
              <a:solidFill>
                <a:schemeClr val="dk1"/>
              </a:solidFill>
              <a:effectLst/>
              <a:latin typeface="+mn-lt"/>
              <a:ea typeface="+mn-ea"/>
              <a:cs typeface="+mn-cs"/>
            </a:rPr>
            <a:t>½-in.</a:t>
          </a:r>
          <a:r>
            <a:rPr lang="en-US" sz="1200"/>
            <a:t> 	  </a:t>
          </a:r>
          <a:r>
            <a:rPr lang="en-US" sz="1200" b="0" i="0" u="none" strike="noStrike">
              <a:solidFill>
                <a:schemeClr val="dk1"/>
              </a:solidFill>
              <a:effectLst/>
              <a:latin typeface="+mn-lt"/>
              <a:ea typeface="+mn-ea"/>
              <a:cs typeface="+mn-cs"/>
            </a:rPr>
            <a:t>5.5</a:t>
          </a:r>
          <a:r>
            <a:rPr lang="en-US" sz="1200"/>
            <a:t> 	   </a:t>
          </a:r>
          <a:r>
            <a:rPr lang="en-US" sz="1200" b="0" i="0" u="none" strike="noStrike">
              <a:solidFill>
                <a:schemeClr val="dk1"/>
              </a:solidFill>
              <a:effectLst/>
              <a:latin typeface="+mn-lt"/>
              <a:ea typeface="+mn-ea"/>
              <a:cs typeface="+mn-cs"/>
            </a:rPr>
            <a:t>7.0</a:t>
          </a:r>
          <a:r>
            <a:rPr lang="en-US" sz="1200"/>
            <a:t> </a:t>
          </a:r>
        </a:p>
        <a:p>
          <a:pPr marL="0" marR="0">
            <a:spcBef>
              <a:spcPts val="0"/>
            </a:spcBef>
            <a:spcAft>
              <a:spcPts val="0"/>
            </a:spcAft>
          </a:pPr>
          <a:r>
            <a:rPr lang="en-US" sz="1200" b="0" i="0" u="none" strike="noStrike">
              <a:solidFill>
                <a:schemeClr val="dk1"/>
              </a:solidFill>
              <a:effectLst/>
              <a:latin typeface="+mn-lt"/>
              <a:ea typeface="+mn-ea"/>
              <a:cs typeface="+mn-cs"/>
            </a:rPr>
            <a:t>¾-in.</a:t>
          </a:r>
          <a:r>
            <a:rPr lang="en-US" sz="1200"/>
            <a:t> 	  </a:t>
          </a:r>
          <a:r>
            <a:rPr lang="en-US" sz="1200" b="0" i="0" u="none" strike="noStrike">
              <a:solidFill>
                <a:schemeClr val="dk1"/>
              </a:solidFill>
              <a:effectLst/>
              <a:latin typeface="+mn-lt"/>
              <a:ea typeface="+mn-ea"/>
              <a:cs typeface="+mn-cs"/>
            </a:rPr>
            <a:t>5.0</a:t>
          </a:r>
          <a:r>
            <a:rPr lang="en-US" sz="1200"/>
            <a:t> 	   </a:t>
          </a:r>
          <a:r>
            <a:rPr lang="en-US" sz="1200" b="0" i="0" u="none" strike="noStrike">
              <a:solidFill>
                <a:schemeClr val="dk1"/>
              </a:solidFill>
              <a:effectLst/>
              <a:latin typeface="+mn-lt"/>
              <a:ea typeface="+mn-ea"/>
              <a:cs typeface="+mn-cs"/>
            </a:rPr>
            <a:t>6.0</a:t>
          </a:r>
          <a:r>
            <a:rPr lang="en-US" sz="1200"/>
            <a:t> </a:t>
          </a:r>
        </a:p>
        <a:p>
          <a:pPr marL="0" marR="0">
            <a:spcBef>
              <a:spcPts val="0"/>
            </a:spcBef>
            <a:spcAft>
              <a:spcPts val="0"/>
            </a:spcAft>
          </a:pPr>
          <a:r>
            <a:rPr lang="en-US" sz="1200" b="0" i="0" u="none" strike="noStrike">
              <a:solidFill>
                <a:schemeClr val="dk1"/>
              </a:solidFill>
              <a:effectLst/>
              <a:latin typeface="+mn-lt"/>
              <a:ea typeface="+mn-ea"/>
              <a:cs typeface="+mn-cs"/>
            </a:rPr>
            <a:t>1-in.</a:t>
          </a:r>
          <a:r>
            <a:rPr lang="en-US" sz="1200"/>
            <a:t> 	  </a:t>
          </a:r>
          <a:r>
            <a:rPr lang="en-US" sz="1200" b="0" i="0" u="none" strike="noStrike">
              <a:solidFill>
                <a:schemeClr val="dk1"/>
              </a:solidFill>
              <a:effectLst/>
              <a:latin typeface="+mn-lt"/>
              <a:ea typeface="+mn-ea"/>
              <a:cs typeface="+mn-cs"/>
            </a:rPr>
            <a:t>4.5</a:t>
          </a:r>
          <a:r>
            <a:rPr lang="en-US" sz="1200"/>
            <a:t> 	   </a:t>
          </a:r>
          <a:r>
            <a:rPr lang="en-US" sz="1200" b="0" i="0" u="none" strike="noStrike">
              <a:solidFill>
                <a:schemeClr val="dk1"/>
              </a:solidFill>
              <a:effectLst/>
              <a:latin typeface="+mn-lt"/>
              <a:ea typeface="+mn-ea"/>
              <a:cs typeface="+mn-cs"/>
            </a:rPr>
            <a:t>6.0</a:t>
          </a:r>
          <a:r>
            <a:rPr lang="en-US" sz="1200"/>
            <a:t> </a:t>
          </a:r>
        </a:p>
        <a:p>
          <a:pPr marL="0" marR="0">
            <a:spcBef>
              <a:spcPts val="0"/>
            </a:spcBef>
            <a:spcAft>
              <a:spcPts val="0"/>
            </a:spcAft>
          </a:pPr>
          <a:r>
            <a:rPr lang="en-US" sz="1200" b="0" i="0" u="none" strike="noStrike">
              <a:solidFill>
                <a:schemeClr val="dk1"/>
              </a:solidFill>
              <a:effectLst/>
              <a:latin typeface="+mn-lt"/>
              <a:ea typeface="+mn-ea"/>
              <a:cs typeface="+mn-cs"/>
            </a:rPr>
            <a:t>1 ½-in. </a:t>
          </a:r>
          <a:r>
            <a:rPr lang="en-US" sz="1200"/>
            <a:t> 	  </a:t>
          </a:r>
          <a:r>
            <a:rPr lang="en-US" sz="1200" b="0" i="0" u="none" strike="noStrike">
              <a:solidFill>
                <a:schemeClr val="dk1"/>
              </a:solidFill>
              <a:effectLst/>
              <a:latin typeface="+mn-lt"/>
              <a:ea typeface="+mn-ea"/>
              <a:cs typeface="+mn-cs"/>
            </a:rPr>
            <a:t>4.5</a:t>
          </a:r>
          <a:r>
            <a:rPr lang="en-US" sz="1200"/>
            <a:t> 	</a:t>
          </a:r>
          <a:r>
            <a:rPr lang="en-US" sz="1200" baseline="0"/>
            <a:t>   </a:t>
          </a:r>
          <a:r>
            <a:rPr lang="en-US" sz="1200" b="0" i="0" u="none" strike="noStrike">
              <a:solidFill>
                <a:schemeClr val="dk1"/>
              </a:solidFill>
              <a:effectLst/>
              <a:latin typeface="+mn-lt"/>
              <a:ea typeface="+mn-ea"/>
              <a:cs typeface="+mn-cs"/>
            </a:rPr>
            <a:t>5.5</a:t>
          </a:r>
          <a:r>
            <a:rPr lang="en-US" sz="1200"/>
            <a:t> </a:t>
          </a:r>
        </a:p>
        <a:p>
          <a:pPr marL="0" marR="0">
            <a:spcBef>
              <a:spcPts val="0"/>
            </a:spcBef>
            <a:spcAft>
              <a:spcPts val="0"/>
            </a:spcAft>
          </a:pPr>
          <a:r>
            <a:rPr lang="en-US" sz="1200" b="0" i="0" u="none" strike="noStrike">
              <a:solidFill>
                <a:schemeClr val="dk1"/>
              </a:solidFill>
              <a:effectLst/>
              <a:latin typeface="+mn-lt"/>
              <a:ea typeface="+mn-ea"/>
              <a:cs typeface="+mn-cs"/>
            </a:rPr>
            <a:t>2-in.</a:t>
          </a:r>
          <a:r>
            <a:rPr lang="en-US" sz="1200"/>
            <a:t> 	  </a:t>
          </a:r>
          <a:r>
            <a:rPr lang="en-US" sz="1200" b="0" i="0" u="none" strike="noStrike">
              <a:solidFill>
                <a:schemeClr val="dk1"/>
              </a:solidFill>
              <a:effectLst/>
              <a:latin typeface="+mn-lt"/>
              <a:ea typeface="+mn-ea"/>
              <a:cs typeface="+mn-cs"/>
            </a:rPr>
            <a:t>4.0</a:t>
          </a:r>
          <a:r>
            <a:rPr lang="en-US" sz="1200"/>
            <a:t> 	   </a:t>
          </a:r>
          <a:r>
            <a:rPr lang="en-US" sz="1200" b="0" i="0" u="none" strike="noStrike">
              <a:solidFill>
                <a:schemeClr val="dk1"/>
              </a:solidFill>
              <a:effectLst/>
              <a:latin typeface="+mn-lt"/>
              <a:ea typeface="+mn-ea"/>
              <a:cs typeface="+mn-cs"/>
            </a:rPr>
            <a:t>5.0</a:t>
          </a:r>
          <a:r>
            <a:rPr lang="en-US" sz="1200"/>
            <a:t> </a:t>
          </a:r>
        </a:p>
        <a:p>
          <a:pPr marL="0" marR="0">
            <a:spcBef>
              <a:spcPts val="0"/>
            </a:spcBef>
            <a:spcAft>
              <a:spcPts val="0"/>
            </a:spcAft>
          </a:pPr>
          <a:r>
            <a:rPr lang="en-US" sz="1200" b="0" i="0" u="none" strike="noStrike">
              <a:solidFill>
                <a:schemeClr val="dk1"/>
              </a:solidFill>
              <a:effectLst/>
              <a:latin typeface="+mn-lt"/>
              <a:ea typeface="+mn-ea"/>
              <a:cs typeface="+mn-cs"/>
            </a:rPr>
            <a:t>3-in.</a:t>
          </a:r>
          <a:r>
            <a:rPr lang="en-US" sz="1200"/>
            <a:t> 	  </a:t>
          </a:r>
          <a:r>
            <a:rPr lang="en-US" sz="1200" b="0" i="0" u="none" strike="noStrike">
              <a:solidFill>
                <a:schemeClr val="dk1"/>
              </a:solidFill>
              <a:effectLst/>
              <a:latin typeface="+mn-lt"/>
              <a:ea typeface="+mn-ea"/>
              <a:cs typeface="+mn-cs"/>
            </a:rPr>
            <a:t>3.5</a:t>
          </a:r>
          <a:r>
            <a:rPr lang="en-US" sz="1200"/>
            <a:t> 	   </a:t>
          </a:r>
          <a:r>
            <a:rPr lang="en-US" sz="1200" b="0" i="0" u="none" strike="noStrike">
              <a:solidFill>
                <a:schemeClr val="dk1"/>
              </a:solidFill>
              <a:effectLst/>
              <a:latin typeface="+mn-lt"/>
              <a:ea typeface="+mn-ea"/>
              <a:cs typeface="+mn-cs"/>
            </a:rPr>
            <a:t>4.5</a:t>
          </a:r>
          <a:r>
            <a:rPr lang="en-US" sz="1200"/>
            <a:t> </a:t>
          </a:r>
          <a:endParaRPr lang="en-US" sz="1200" baseline="0">
            <a:solidFill>
              <a:schemeClr val="dk1"/>
            </a:solidFill>
            <a:effectLst/>
            <a:latin typeface="+mn-lt"/>
            <a:ea typeface="+mn-ea"/>
            <a:cs typeface="+mn-cs"/>
          </a:endParaRPr>
        </a:p>
        <a:p>
          <a:pPr eaLnBrk="1" fontAlgn="auto" latinLnBrk="0" hangingPunct="1">
            <a:spcBef>
              <a:spcPts val="600"/>
            </a:spcBef>
          </a:pPr>
          <a:r>
            <a:rPr lang="en-US" sz="1200" baseline="0">
              <a:solidFill>
                <a:schemeClr val="dk1"/>
              </a:solidFill>
              <a:effectLst/>
              <a:latin typeface="+mn-lt"/>
              <a:ea typeface="+mn-ea"/>
              <a:cs typeface="+mn-cs"/>
            </a:rPr>
            <a:t>Requiring a higher air content reduces strength (or needs additional cement content to achieve strength) and does not improve the durability of concrete. For specified compressive strength ≥ 5000 psi, reduction of air content by 1% is permitted.</a:t>
          </a:r>
        </a:p>
        <a:p>
          <a:pPr eaLnBrk="1" fontAlgn="auto" latinLnBrk="0" hangingPunct="1">
            <a:spcBef>
              <a:spcPts val="600"/>
            </a:spcBef>
          </a:pPr>
          <a:r>
            <a:rPr lang="en-US" sz="1200" baseline="0">
              <a:solidFill>
                <a:schemeClr val="dk1"/>
              </a:solidFill>
              <a:effectLst/>
              <a:latin typeface="+mn-lt"/>
              <a:ea typeface="+mn-ea"/>
              <a:cs typeface="+mn-cs"/>
            </a:rPr>
            <a:t>For interior slabs that will received a hard-trowel finish, a max air content of 3.0% should be specified. </a:t>
          </a:r>
          <a:endParaRPr lang="en-US" sz="1200">
            <a:effectLst/>
          </a:endParaRPr>
        </a:p>
        <a:p>
          <a:pPr marL="228600" indent="-228600"/>
          <a:endParaRPr lang="en-US" sz="12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20515</xdr:colOff>
      <xdr:row>1</xdr:row>
      <xdr:rowOff>23446</xdr:rowOff>
    </xdr:from>
    <xdr:to>
      <xdr:col>20</xdr:col>
      <xdr:colOff>57978</xdr:colOff>
      <xdr:row>10</xdr:row>
      <xdr:rowOff>115957</xdr:rowOff>
    </xdr:to>
    <xdr:sp macro="" textlink="">
      <xdr:nvSpPr>
        <xdr:cNvPr id="7" name="TextBox 6">
          <a:extLst>
            <a:ext uri="{FF2B5EF4-FFF2-40B4-BE49-F238E27FC236}">
              <a16:creationId xmlns:a16="http://schemas.microsoft.com/office/drawing/2014/main" id="{00000000-0008-0000-0F00-000007000000}"/>
            </a:ext>
          </a:extLst>
        </xdr:cNvPr>
        <xdr:cNvSpPr txBox="1"/>
      </xdr:nvSpPr>
      <xdr:spPr>
        <a:xfrm>
          <a:off x="20515" y="288489"/>
          <a:ext cx="12444811" cy="180701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200" baseline="0">
              <a:solidFill>
                <a:schemeClr val="dk1"/>
              </a:solidFill>
              <a:effectLst/>
              <a:latin typeface="+mn-lt"/>
              <a:ea typeface="+mn-ea"/>
              <a:cs typeface="+mn-cs"/>
            </a:rPr>
            <a:t>For Exposure Class F3, the Code includes maximum limits on SCMs because of the potential for scaling, typically resulting from finishing practices. This exposure condition is not common in buildings. </a:t>
          </a:r>
          <a:endParaRPr lang="en-US" sz="1200">
            <a:effectLst/>
          </a:endParaRPr>
        </a:p>
        <a:p>
          <a:pPr marL="0" marR="0">
            <a:spcBef>
              <a:spcPts val="600"/>
            </a:spcBef>
            <a:spcAft>
              <a:spcPts val="0"/>
            </a:spcAft>
          </a:pPr>
          <a:r>
            <a:rPr lang="en-US" sz="1200" b="1" i="0" u="none" strike="noStrike">
              <a:solidFill>
                <a:schemeClr val="dk1"/>
              </a:solidFill>
              <a:effectLst/>
              <a:latin typeface="+mn-lt"/>
              <a:ea typeface="+mn-ea"/>
              <a:cs typeface="+mn-cs"/>
            </a:rPr>
            <a:t>SCM				Max % of CM</a:t>
          </a:r>
        </a:p>
        <a:p>
          <a:pPr marL="0" marR="0">
            <a:spcBef>
              <a:spcPts val="0"/>
            </a:spcBef>
            <a:spcAft>
              <a:spcPts val="0"/>
            </a:spcAft>
          </a:pPr>
          <a:r>
            <a:rPr lang="en-US" sz="1200" b="0" i="0" u="none" strike="noStrike">
              <a:solidFill>
                <a:schemeClr val="dk1"/>
              </a:solidFill>
              <a:effectLst/>
              <a:latin typeface="+mn-lt"/>
              <a:ea typeface="+mn-ea"/>
              <a:cs typeface="+mn-cs"/>
            </a:rPr>
            <a:t>Fly ash or natural pozzlans (ASTM C618)	</a:t>
          </a:r>
          <a:r>
            <a:rPr lang="en-US" sz="1200"/>
            <a:t> 	  </a:t>
          </a:r>
          <a:r>
            <a:rPr lang="en-US" sz="1200" b="0" i="0" u="none" strike="noStrike">
              <a:solidFill>
                <a:schemeClr val="dk1"/>
              </a:solidFill>
              <a:effectLst/>
              <a:latin typeface="+mn-lt"/>
              <a:ea typeface="+mn-ea"/>
              <a:cs typeface="+mn-cs"/>
            </a:rPr>
            <a:t>25</a:t>
          </a:r>
        </a:p>
        <a:p>
          <a:pPr marL="0" marR="0">
            <a:spcBef>
              <a:spcPts val="0"/>
            </a:spcBef>
            <a:spcAft>
              <a:spcPts val="0"/>
            </a:spcAft>
          </a:pPr>
          <a:r>
            <a:rPr lang="en-US" sz="1200" b="0" i="0" u="none" strike="noStrike">
              <a:solidFill>
                <a:schemeClr val="dk1"/>
              </a:solidFill>
              <a:effectLst/>
              <a:latin typeface="+mn-lt"/>
              <a:ea typeface="+mn-ea"/>
              <a:cs typeface="+mn-cs"/>
            </a:rPr>
            <a:t>Slag</a:t>
          </a:r>
          <a:r>
            <a:rPr lang="en-US" sz="1200" b="0" i="0" u="none" strike="noStrike" baseline="0">
              <a:solidFill>
                <a:schemeClr val="dk1"/>
              </a:solidFill>
              <a:effectLst/>
              <a:latin typeface="+mn-lt"/>
              <a:ea typeface="+mn-ea"/>
              <a:cs typeface="+mn-cs"/>
            </a:rPr>
            <a:t> cement (ASTM C989)</a:t>
          </a:r>
          <a:r>
            <a:rPr lang="en-US" sz="1200"/>
            <a:t> 	  		  </a:t>
          </a:r>
          <a:r>
            <a:rPr lang="en-US" sz="1200" b="0" i="0" u="none" strike="noStrike">
              <a:solidFill>
                <a:schemeClr val="dk1"/>
              </a:solidFill>
              <a:effectLst/>
              <a:latin typeface="+mn-lt"/>
              <a:ea typeface="+mn-ea"/>
              <a:cs typeface="+mn-cs"/>
            </a:rPr>
            <a:t>50</a:t>
          </a:r>
          <a:endParaRPr lang="en-US" sz="1200"/>
        </a:p>
        <a:p>
          <a:pPr marL="0" marR="0">
            <a:spcBef>
              <a:spcPts val="0"/>
            </a:spcBef>
            <a:spcAft>
              <a:spcPts val="0"/>
            </a:spcAft>
          </a:pPr>
          <a:r>
            <a:rPr lang="en-US" sz="1200" b="0" i="0" u="none" strike="noStrike">
              <a:solidFill>
                <a:schemeClr val="dk1"/>
              </a:solidFill>
              <a:effectLst/>
              <a:latin typeface="+mn-lt"/>
              <a:ea typeface="+mn-ea"/>
              <a:cs typeface="+mn-cs"/>
            </a:rPr>
            <a:t>Silica</a:t>
          </a:r>
          <a:r>
            <a:rPr lang="en-US" sz="1200" b="0" i="0" u="none" strike="noStrike" baseline="0">
              <a:solidFill>
                <a:schemeClr val="dk1"/>
              </a:solidFill>
              <a:effectLst/>
              <a:latin typeface="+mn-lt"/>
              <a:ea typeface="+mn-ea"/>
              <a:cs typeface="+mn-cs"/>
            </a:rPr>
            <a:t> Fume (ASTM C1240)	</a:t>
          </a:r>
          <a:r>
            <a:rPr lang="en-US" sz="1200"/>
            <a:t> 		  </a:t>
          </a:r>
          <a:r>
            <a:rPr lang="en-US" sz="1200" b="0" i="0" u="none" strike="noStrike">
              <a:solidFill>
                <a:schemeClr val="dk1"/>
              </a:solidFill>
              <a:effectLst/>
              <a:latin typeface="+mn-lt"/>
              <a:ea typeface="+mn-ea"/>
              <a:cs typeface="+mn-cs"/>
            </a:rPr>
            <a:t>10</a:t>
          </a:r>
          <a:endParaRPr lang="en-US" sz="1200"/>
        </a:p>
        <a:p>
          <a:pPr marL="0" marR="0">
            <a:spcBef>
              <a:spcPts val="0"/>
            </a:spcBef>
            <a:spcAft>
              <a:spcPts val="0"/>
            </a:spcAft>
          </a:pPr>
          <a:r>
            <a:rPr lang="en-US" sz="1200" b="0" i="0" u="none" strike="noStrike">
              <a:solidFill>
                <a:schemeClr val="dk1"/>
              </a:solidFill>
              <a:effectLst/>
              <a:latin typeface="+mn-lt"/>
              <a:ea typeface="+mn-ea"/>
              <a:cs typeface="+mn-cs"/>
            </a:rPr>
            <a:t>Total fly ash or natural pozzolans and silica fume	</a:t>
          </a:r>
          <a:r>
            <a:rPr lang="en-US" sz="1200"/>
            <a:t>  </a:t>
          </a:r>
          <a:r>
            <a:rPr lang="en-US" sz="1200" b="0" i="0" u="none" strike="noStrike">
              <a:solidFill>
                <a:schemeClr val="dk1"/>
              </a:solidFill>
              <a:effectLst/>
              <a:latin typeface="+mn-lt"/>
              <a:ea typeface="+mn-ea"/>
              <a:cs typeface="+mn-cs"/>
            </a:rPr>
            <a:t>35</a:t>
          </a:r>
          <a:endParaRPr lang="en-US" sz="1200"/>
        </a:p>
        <a:p>
          <a:pPr marL="0" marR="0">
            <a:spcBef>
              <a:spcPts val="0"/>
            </a:spcBef>
            <a:spcAft>
              <a:spcPts val="0"/>
            </a:spcAft>
          </a:pPr>
          <a:r>
            <a:rPr lang="en-US" sz="1200" b="0" i="0" u="none" strike="noStrike">
              <a:solidFill>
                <a:schemeClr val="dk1"/>
              </a:solidFill>
              <a:effectLst/>
              <a:latin typeface="+mn-lt"/>
              <a:ea typeface="+mn-ea"/>
              <a:cs typeface="+mn-cs"/>
            </a:rPr>
            <a:t>Total fly</a:t>
          </a:r>
          <a:r>
            <a:rPr lang="en-US" sz="1200" b="0" i="0" u="none" strike="noStrike" baseline="0">
              <a:solidFill>
                <a:schemeClr val="dk1"/>
              </a:solidFill>
              <a:effectLst/>
              <a:latin typeface="+mn-lt"/>
              <a:ea typeface="+mn-ea"/>
              <a:cs typeface="+mn-cs"/>
            </a:rPr>
            <a:t> ash/natural pozz, slag cement and silica fume</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50</a:t>
          </a:r>
        </a:p>
        <a:p>
          <a:pPr marL="0" marR="0">
            <a:spcBef>
              <a:spcPts val="600"/>
            </a:spcBef>
            <a:spcAft>
              <a:spcPts val="0"/>
            </a:spcAft>
          </a:pPr>
          <a:r>
            <a:rPr lang="en-US" sz="1200" baseline="0">
              <a:solidFill>
                <a:schemeClr val="dk1"/>
              </a:solidFill>
              <a:effectLst/>
              <a:latin typeface="+mn-lt"/>
              <a:ea typeface="+mn-ea"/>
              <a:cs typeface="+mn-cs"/>
            </a:rPr>
            <a:t>These limits should not be specified for other concrete mixtures as it can adversely impact the ability to achieve durable concrete. </a:t>
          </a:r>
          <a:endParaRPr lang="en-US" sz="12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58615</xdr:colOff>
      <xdr:row>1</xdr:row>
      <xdr:rowOff>51287</xdr:rowOff>
    </xdr:from>
    <xdr:to>
      <xdr:col>20</xdr:col>
      <xdr:colOff>8282</xdr:colOff>
      <xdr:row>13</xdr:row>
      <xdr:rowOff>66260</xdr:rowOff>
    </xdr:to>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58615" y="316330"/>
          <a:ext cx="12357015" cy="2300973"/>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200" baseline="0">
              <a:solidFill>
                <a:schemeClr val="dk1"/>
              </a:solidFill>
              <a:effectLst/>
              <a:latin typeface="+mn-lt"/>
              <a:ea typeface="+mn-ea"/>
              <a:cs typeface="+mn-cs"/>
            </a:rPr>
            <a:t>ACI 318 requires the designer to include requirements for alkali silica reactions for members assigned to exposure class W1 or W2. </a:t>
          </a:r>
        </a:p>
        <a:p>
          <a:pPr eaLnBrk="1" fontAlgn="auto" latinLnBrk="0" hangingPunct="1"/>
          <a:r>
            <a:rPr lang="en-US" sz="1200" baseline="0">
              <a:solidFill>
                <a:schemeClr val="dk1"/>
              </a:solidFill>
              <a:effectLst/>
              <a:latin typeface="+mn-lt"/>
              <a:ea typeface="+mn-ea"/>
              <a:cs typeface="+mn-cs"/>
            </a:rPr>
            <a:t>These clauses are from ACI 301-20. More guidance on alkali aggregate reactions is provided in ASTM C1778.</a:t>
          </a:r>
        </a:p>
        <a:p>
          <a:pPr eaLnBrk="1" fontAlgn="auto" latinLnBrk="0" hangingPunct="1">
            <a:spcBef>
              <a:spcPts val="600"/>
            </a:spcBef>
          </a:pPr>
          <a:r>
            <a:rPr lang="en-US" sz="1200" baseline="0">
              <a:solidFill>
                <a:srgbClr val="FF0000"/>
              </a:solidFill>
              <a:effectLst/>
              <a:latin typeface="+mn-lt"/>
              <a:ea typeface="+mn-ea"/>
              <a:cs typeface="+mn-cs"/>
            </a:rPr>
            <a:t>Comply with one of the following options (a), (b), or (c)</a:t>
          </a:r>
        </a:p>
        <a:p>
          <a:pPr eaLnBrk="1" fontAlgn="auto" latinLnBrk="0" hangingPunct="1">
            <a:spcBef>
              <a:spcPts val="600"/>
            </a:spcBef>
          </a:pPr>
          <a:r>
            <a:rPr lang="en-US" sz="1200" baseline="0">
              <a:solidFill>
                <a:srgbClr val="FF0000"/>
              </a:solidFill>
              <a:effectLst/>
              <a:latin typeface="+mn-lt"/>
              <a:ea typeface="+mn-ea"/>
              <a:cs typeface="+mn-cs"/>
            </a:rPr>
            <a:t>(a) For each aggregate used in concrete, the expansion result determined in accordance with ASTM C1293 shall not exceed 0.04 percent at 1 year. </a:t>
          </a:r>
        </a:p>
        <a:p>
          <a:pPr eaLnBrk="1" fontAlgn="auto" latinLnBrk="0" hangingPunct="1">
            <a:spcBef>
              <a:spcPts val="600"/>
            </a:spcBef>
          </a:pPr>
          <a:r>
            <a:rPr lang="en-US" sz="1200" baseline="0">
              <a:solidFill>
                <a:srgbClr val="FF0000"/>
              </a:solidFill>
              <a:effectLst/>
              <a:latin typeface="+mn-lt"/>
              <a:ea typeface="+mn-ea"/>
              <a:cs typeface="+mn-cs"/>
            </a:rPr>
            <a:t>(b) For each aggregate used in concrete, the expansion result of the aggregate and cementitious materials combination determined in accordance with ASTM C1567 shall not exceed 0.10 percent at an age of 16 days. Submit supporting data for each aggregate showing expansion in excess of 0.10 percent at 16 days when tested in accordance with ASTM C1260. </a:t>
          </a:r>
        </a:p>
        <a:p>
          <a:pPr eaLnBrk="1" fontAlgn="auto" latinLnBrk="0" hangingPunct="1">
            <a:spcBef>
              <a:spcPts val="600"/>
            </a:spcBef>
          </a:pPr>
          <a:r>
            <a:rPr lang="en-US" sz="1200" baseline="0">
              <a:solidFill>
                <a:srgbClr val="FF0000"/>
              </a:solidFill>
              <a:effectLst/>
              <a:latin typeface="+mn-lt"/>
              <a:ea typeface="+mn-ea"/>
              <a:cs typeface="+mn-cs"/>
            </a:rPr>
            <a:t>(c) Alkali content in concrete, excluding that from supplementary cementitious materials, and pozzolan and slag cement in blended cements, shall not exceed 4 lb/yd</a:t>
          </a:r>
          <a:r>
            <a:rPr lang="en-US" sz="1200" baseline="30000">
              <a:solidFill>
                <a:srgbClr val="FF0000"/>
              </a:solidFill>
              <a:effectLst/>
              <a:latin typeface="+mn-lt"/>
              <a:ea typeface="+mn-ea"/>
              <a:cs typeface="+mn-cs"/>
            </a:rPr>
            <a:t>3</a:t>
          </a:r>
          <a:r>
            <a:rPr lang="en-US" sz="1200" baseline="0">
              <a:solidFill>
                <a:srgbClr val="FF0000"/>
              </a:solidFill>
              <a:effectLst/>
              <a:latin typeface="+mn-lt"/>
              <a:ea typeface="+mn-ea"/>
              <a:cs typeface="+mn-cs"/>
            </a:rPr>
            <a:t> for aggregate with expansion greater than or equal to 0.04 percent and less than 0.12 percent or not exceed 3 lb/yd</a:t>
          </a:r>
          <a:r>
            <a:rPr lang="en-US" sz="1200" baseline="30000">
              <a:solidFill>
                <a:srgbClr val="FF0000"/>
              </a:solidFill>
              <a:effectLst/>
              <a:latin typeface="+mn-lt"/>
              <a:ea typeface="+mn-ea"/>
              <a:cs typeface="+mn-cs"/>
            </a:rPr>
            <a:t>3</a:t>
          </a:r>
          <a:r>
            <a:rPr lang="en-US" sz="1200" baseline="0">
              <a:solidFill>
                <a:srgbClr val="FF0000"/>
              </a:solidFill>
              <a:effectLst/>
              <a:latin typeface="+mn-lt"/>
              <a:ea typeface="+mn-ea"/>
              <a:cs typeface="+mn-cs"/>
            </a:rPr>
            <a:t> for aggregate with expansion greater than or equal to 0.12 percent and less than 0.24 percent. Reactivity shall be determined by testing in accordance with ASTM C1293. (Alkali content in concrete is determined by the product of the equivalent alkali content of portland cement and the portland cement content in concrete in lb/yd</a:t>
          </a:r>
          <a:r>
            <a:rPr lang="en-US" sz="1200" baseline="30000">
              <a:solidFill>
                <a:srgbClr val="FF0000"/>
              </a:solidFill>
              <a:effectLst/>
              <a:latin typeface="+mn-lt"/>
              <a:ea typeface="+mn-ea"/>
              <a:cs typeface="+mn-cs"/>
            </a:rPr>
            <a:t>3</a:t>
          </a:r>
          <a:r>
            <a:rPr lang="en-US" sz="1200" baseline="0">
              <a:solidFill>
                <a:srgbClr val="FF0000"/>
              </a:solidFill>
              <a:effectLst/>
              <a:latin typeface="+mn-lt"/>
              <a:ea typeface="+mn-ea"/>
              <a:cs typeface="+mn-cs"/>
            </a:rPr>
            <a:t>)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65942</xdr:colOff>
      <xdr:row>1</xdr:row>
      <xdr:rowOff>58615</xdr:rowOff>
    </xdr:from>
    <xdr:to>
      <xdr:col>20</xdr:col>
      <xdr:colOff>49695</xdr:colOff>
      <xdr:row>14</xdr:row>
      <xdr:rowOff>91109</xdr:rowOff>
    </xdr:to>
    <xdr:sp macro="" textlink="">
      <xdr:nvSpPr>
        <xdr:cNvPr id="8" name="TextBox 7">
          <a:extLst>
            <a:ext uri="{FF2B5EF4-FFF2-40B4-BE49-F238E27FC236}">
              <a16:creationId xmlns:a16="http://schemas.microsoft.com/office/drawing/2014/main" id="{00000000-0008-0000-1100-000008000000}"/>
            </a:ext>
          </a:extLst>
        </xdr:cNvPr>
        <xdr:cNvSpPr txBox="1"/>
      </xdr:nvSpPr>
      <xdr:spPr>
        <a:xfrm>
          <a:off x="65942" y="323658"/>
          <a:ext cx="12391101" cy="2508994"/>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spcBef>
              <a:spcPts val="600"/>
            </a:spcBef>
          </a:pPr>
          <a:r>
            <a:rPr lang="en-US" sz="1200" baseline="0">
              <a:solidFill>
                <a:schemeClr val="dk1"/>
              </a:solidFill>
              <a:effectLst/>
              <a:latin typeface="+mn-lt"/>
              <a:ea typeface="+mn-ea"/>
              <a:cs typeface="+mn-cs"/>
            </a:rPr>
            <a:t>The Code sets maximum limits on water-soluble chlorides in concrete mixtures (internal chlorides). </a:t>
          </a:r>
        </a:p>
        <a:p>
          <a:pPr eaLnBrk="1" fontAlgn="auto" latinLnBrk="0" hangingPunct="1">
            <a:spcBef>
              <a:spcPts val="600"/>
            </a:spcBef>
          </a:pPr>
          <a:r>
            <a:rPr lang="en-US" sz="1200" baseline="0">
              <a:solidFill>
                <a:schemeClr val="dk1"/>
              </a:solidFill>
              <a:effectLst/>
              <a:latin typeface="+mn-lt"/>
              <a:ea typeface="+mn-ea"/>
              <a:cs typeface="+mn-cs"/>
            </a:rPr>
            <a:t>For prestressed and post-tensioned concrete, the maximum limit is 0.06% by weight of cementitious materials, regardless of assigned Exposure Class.</a:t>
          </a:r>
        </a:p>
        <a:p>
          <a:pPr eaLnBrk="1" fontAlgn="auto" latinLnBrk="0" hangingPunct="1">
            <a:spcBef>
              <a:spcPts val="600"/>
            </a:spcBef>
          </a:pPr>
          <a:r>
            <a:rPr lang="en-US" sz="1200" baseline="0">
              <a:solidFill>
                <a:schemeClr val="dk1"/>
              </a:solidFill>
              <a:effectLst/>
              <a:latin typeface="+mn-lt"/>
              <a:ea typeface="+mn-ea"/>
              <a:cs typeface="+mn-cs"/>
            </a:rPr>
            <a:t>The following limits are applicable for reinforced concrete</a:t>
          </a:r>
          <a:endParaRPr lang="en-US" sz="1200">
            <a:effectLst/>
          </a:endParaRPr>
        </a:p>
        <a:p>
          <a:pPr marL="0" marR="0">
            <a:spcBef>
              <a:spcPts val="600"/>
            </a:spcBef>
            <a:spcAft>
              <a:spcPts val="0"/>
            </a:spcAft>
          </a:pPr>
          <a:r>
            <a:rPr lang="en-US" sz="1200" b="1" i="0" u="none" strike="noStrike">
              <a:solidFill>
                <a:schemeClr val="dk1"/>
              </a:solidFill>
              <a:effectLst/>
              <a:latin typeface="+mn-lt"/>
              <a:ea typeface="+mn-ea"/>
              <a:cs typeface="+mn-cs"/>
            </a:rPr>
            <a:t>Exposure Class			Max</a:t>
          </a:r>
          <a:r>
            <a:rPr lang="en-US" sz="1200" b="1" i="0" u="none" strike="noStrike" baseline="0">
              <a:solidFill>
                <a:schemeClr val="dk1"/>
              </a:solidFill>
              <a:effectLst/>
              <a:latin typeface="+mn-lt"/>
              <a:ea typeface="+mn-ea"/>
              <a:cs typeface="+mn-cs"/>
            </a:rPr>
            <a:t> water soluble chlorides, </a:t>
          </a:r>
          <a:r>
            <a:rPr lang="en-US" sz="1200" b="1" i="0" u="none" strike="noStrike">
              <a:solidFill>
                <a:schemeClr val="dk1"/>
              </a:solidFill>
              <a:effectLst/>
              <a:latin typeface="+mn-lt"/>
              <a:ea typeface="+mn-ea"/>
              <a:cs typeface="+mn-cs"/>
            </a:rPr>
            <a:t>% by wt of CM</a:t>
          </a:r>
        </a:p>
        <a:p>
          <a:pPr marL="0" marR="0">
            <a:spcBef>
              <a:spcPts val="0"/>
            </a:spcBef>
            <a:spcAft>
              <a:spcPts val="0"/>
            </a:spcAft>
          </a:pPr>
          <a:r>
            <a:rPr lang="en-US" sz="1200" b="0" i="0" u="none" strike="noStrike">
              <a:solidFill>
                <a:schemeClr val="dk1"/>
              </a:solidFill>
              <a:effectLst/>
              <a:latin typeface="+mn-lt"/>
              <a:ea typeface="+mn-ea"/>
              <a:cs typeface="+mn-cs"/>
            </a:rPr>
            <a:t>C0 (dry in</a:t>
          </a:r>
          <a:r>
            <a:rPr lang="en-US" sz="1200" b="0" i="0" u="none" strike="noStrike" baseline="0">
              <a:solidFill>
                <a:schemeClr val="dk1"/>
              </a:solidFill>
              <a:effectLst/>
              <a:latin typeface="+mn-lt"/>
              <a:ea typeface="+mn-ea"/>
              <a:cs typeface="+mn-cs"/>
            </a:rPr>
            <a:t> service)</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1.00</a:t>
          </a:r>
        </a:p>
        <a:p>
          <a:pPr marL="0" marR="0">
            <a:spcBef>
              <a:spcPts val="0"/>
            </a:spcBef>
            <a:spcAft>
              <a:spcPts val="0"/>
            </a:spcAft>
          </a:pPr>
          <a:r>
            <a:rPr lang="en-US" sz="1200" b="0" i="0" u="none" strike="noStrike">
              <a:solidFill>
                <a:schemeClr val="dk1"/>
              </a:solidFill>
              <a:effectLst/>
              <a:latin typeface="+mn-lt"/>
              <a:ea typeface="+mn-ea"/>
              <a:cs typeface="+mn-cs"/>
            </a:rPr>
            <a:t>C1</a:t>
          </a:r>
          <a:r>
            <a:rPr lang="en-US" sz="1200"/>
            <a:t> (wet</a:t>
          </a:r>
          <a:r>
            <a:rPr lang="en-US" sz="1200" baseline="0"/>
            <a:t> in service)</a:t>
          </a:r>
          <a:r>
            <a:rPr lang="en-US" sz="1200"/>
            <a:t>	  		 0.30</a:t>
          </a:r>
        </a:p>
        <a:p>
          <a:pPr marL="0" marR="0">
            <a:spcBef>
              <a:spcPts val="0"/>
            </a:spcBef>
            <a:spcAft>
              <a:spcPts val="0"/>
            </a:spcAft>
          </a:pPr>
          <a:r>
            <a:rPr lang="en-US" sz="1200" b="0" i="0" u="none" strike="noStrike">
              <a:solidFill>
                <a:schemeClr val="dk1"/>
              </a:solidFill>
              <a:effectLst/>
              <a:latin typeface="+mn-lt"/>
              <a:ea typeface="+mn-ea"/>
              <a:cs typeface="+mn-cs"/>
            </a:rPr>
            <a:t>C2 (external source of chlorides)</a:t>
          </a:r>
          <a:r>
            <a:rPr lang="en-US" sz="1200" b="0" i="0" u="none" strike="noStrike" baseline="0">
              <a:solidFill>
                <a:schemeClr val="dk1"/>
              </a:solidFill>
              <a:effectLst/>
              <a:latin typeface="+mn-lt"/>
              <a:ea typeface="+mn-ea"/>
              <a:cs typeface="+mn-cs"/>
            </a:rPr>
            <a:t>	</a:t>
          </a:r>
          <a:r>
            <a:rPr lang="en-US" sz="1200"/>
            <a:t> 	0.15</a:t>
          </a:r>
        </a:p>
        <a:p>
          <a:pPr marL="0" marR="0">
            <a:spcBef>
              <a:spcPts val="600"/>
            </a:spcBef>
            <a:spcAft>
              <a:spcPts val="0"/>
            </a:spcAft>
          </a:pPr>
          <a:r>
            <a:rPr lang="en-US" sz="1200" baseline="0">
              <a:solidFill>
                <a:schemeClr val="dk1"/>
              </a:solidFill>
              <a:effectLst/>
              <a:latin typeface="+mn-lt"/>
              <a:ea typeface="+mn-ea"/>
              <a:cs typeface="+mn-cs"/>
            </a:rPr>
            <a:t>Compliance with the specified chloride ion content limits shall be demonstrated by (1) or (2).</a:t>
          </a:r>
          <a:br>
            <a:rPr lang="en-US" sz="1200" baseline="0">
              <a:solidFill>
                <a:schemeClr val="dk1"/>
              </a:solidFill>
              <a:effectLst/>
              <a:latin typeface="+mn-lt"/>
              <a:ea typeface="+mn-ea"/>
              <a:cs typeface="+mn-cs"/>
            </a:rPr>
          </a:br>
          <a:r>
            <a:rPr lang="en-US" sz="1200" baseline="0">
              <a:solidFill>
                <a:schemeClr val="dk1"/>
              </a:solidFill>
              <a:effectLst/>
              <a:latin typeface="+mn-lt"/>
              <a:ea typeface="+mn-ea"/>
              <a:cs typeface="+mn-cs"/>
            </a:rPr>
            <a:t>(1) Calculating total chloride ion content of the concrete mixture on the basis of measured total chloride ion content from concrete materials and concrete mixture proportions. The mass of supplementary cementitious materials used in determining the chloride content shall not exceed the mass of the cement.</a:t>
          </a:r>
          <a:br>
            <a:rPr lang="en-US" sz="1200" baseline="0">
              <a:solidFill>
                <a:schemeClr val="dk1"/>
              </a:solidFill>
              <a:effectLst/>
              <a:latin typeface="+mn-lt"/>
              <a:ea typeface="+mn-ea"/>
              <a:cs typeface="+mn-cs"/>
            </a:rPr>
          </a:br>
          <a:r>
            <a:rPr lang="en-US" sz="1200" baseline="0">
              <a:solidFill>
                <a:schemeClr val="dk1"/>
              </a:solidFill>
              <a:effectLst/>
              <a:latin typeface="+mn-lt"/>
              <a:ea typeface="+mn-ea"/>
              <a:cs typeface="+mn-cs"/>
            </a:rPr>
            <a:t>(2) Determining water-soluble chloride ion content of hardened concrete in accordance with ASTM C1218 at an age between 28 and 42 days </a:t>
          </a:r>
          <a:endParaRPr lang="en-US" sz="12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47625</xdr:colOff>
      <xdr:row>1</xdr:row>
      <xdr:rowOff>31750</xdr:rowOff>
    </xdr:from>
    <xdr:to>
      <xdr:col>20</xdr:col>
      <xdr:colOff>8282</xdr:colOff>
      <xdr:row>11</xdr:row>
      <xdr:rowOff>165654</xdr:rowOff>
    </xdr:to>
    <xdr:sp macro="" textlink="">
      <xdr:nvSpPr>
        <xdr:cNvPr id="17" name="TextBox 16">
          <a:extLst>
            <a:ext uri="{FF2B5EF4-FFF2-40B4-BE49-F238E27FC236}">
              <a16:creationId xmlns:a16="http://schemas.microsoft.com/office/drawing/2014/main" id="{00000000-0008-0000-1200-000011000000}"/>
            </a:ext>
          </a:extLst>
        </xdr:cNvPr>
        <xdr:cNvSpPr txBox="1"/>
      </xdr:nvSpPr>
      <xdr:spPr>
        <a:xfrm>
          <a:off x="47625" y="296793"/>
          <a:ext cx="12368005" cy="2038904"/>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spcBef>
              <a:spcPts val="600"/>
            </a:spcBef>
          </a:pPr>
          <a:r>
            <a:rPr lang="en-US" sz="1200" baseline="0">
              <a:solidFill>
                <a:schemeClr val="dk1"/>
              </a:solidFill>
              <a:effectLst/>
              <a:latin typeface="+mn-lt"/>
              <a:ea typeface="+mn-ea"/>
              <a:cs typeface="+mn-cs"/>
            </a:rPr>
            <a:t>The equilibrium density of structural lightweight concrete is typically specified for (a) To meet certain fire rating values of building assemblies.  Typically 4-7% air is also required for these mixtures designed to meet fire rating. (b) To establish dead load that is used to design flexural members and estimate deflections based on the span length. (c) In seismic design, to reduce lateral forces of a structure during an earthquake</a:t>
          </a:r>
        </a:p>
        <a:p>
          <a:pPr eaLnBrk="1" fontAlgn="auto" latinLnBrk="0" hangingPunct="1">
            <a:spcBef>
              <a:spcPts val="600"/>
            </a:spcBef>
          </a:pPr>
          <a:r>
            <a:rPr lang="en-US" sz="1200" baseline="0">
              <a:solidFill>
                <a:schemeClr val="dk1"/>
              </a:solidFill>
              <a:effectLst/>
              <a:latin typeface="+mn-lt"/>
              <a:ea typeface="+mn-ea"/>
              <a:cs typeface="+mn-cs"/>
            </a:rPr>
            <a:t>Equilibrium density is an estimate of the density of lightweight concrete assuming some degree of drying after initial construction.  ASTM C567 defines it as the density reached by structural lightweight concrete after exposure to relative humidity of 50 ± 5 % and a temperature of 73.5 ± 3.5°F for a period of time sufficient to reach constant mass.</a:t>
          </a:r>
        </a:p>
        <a:p>
          <a:pPr eaLnBrk="1" fontAlgn="auto" latinLnBrk="0" hangingPunct="1">
            <a:spcBef>
              <a:spcPts val="600"/>
            </a:spcBef>
          </a:pPr>
          <a:r>
            <a:rPr lang="en-US" sz="1200" baseline="0">
              <a:solidFill>
                <a:schemeClr val="dk1"/>
              </a:solidFill>
              <a:effectLst/>
              <a:latin typeface="+mn-lt"/>
              <a:ea typeface="+mn-ea"/>
              <a:cs typeface="+mn-cs"/>
            </a:rPr>
            <a:t>The Code requires equilibrium density to be determined in accordance with ASTM C567.  ASTM C567 permits two alternatives to determine the equilibrium density, measured and calculated. The measured equilibrium density can take in excess of 2 months whereas the calculated approximate equilibrium density can be more rapidly estimated from the measured or calculated oven-dry density.  The ASTM C567 and ACI 301 state that unless otherwise specified the equilibirum density should be calculated. 	</a:t>
          </a:r>
        </a:p>
        <a:p>
          <a:pPr eaLnBrk="1" fontAlgn="auto" latinLnBrk="0" hangingPunct="1">
            <a:spcBef>
              <a:spcPts val="600"/>
            </a:spcBef>
          </a:pPr>
          <a:r>
            <a:rPr lang="en-US" sz="1200" baseline="0">
              <a:solidFill>
                <a:schemeClr val="dk1"/>
              </a:solidFill>
              <a:effectLst/>
              <a:latin typeface="+mn-lt"/>
              <a:ea typeface="+mn-ea"/>
              <a:cs typeface="+mn-cs"/>
            </a:rPr>
            <a:t>The Code states that the fresh density corresponding to the specified equilibrium density within </a:t>
          </a:r>
          <a:r>
            <a:rPr lang="en-US" sz="1200">
              <a:solidFill>
                <a:schemeClr val="dk1"/>
              </a:solidFill>
              <a:effectLst/>
              <a:latin typeface="+mn-lt"/>
              <a:ea typeface="+mn-ea"/>
              <a:cs typeface="+mn-cs"/>
            </a:rPr>
            <a:t>±4.0 lb/ft</a:t>
          </a:r>
          <a:r>
            <a:rPr lang="en-US" sz="1200" baseline="30000">
              <a:solidFill>
                <a:schemeClr val="dk1"/>
              </a:solidFill>
              <a:effectLst/>
              <a:latin typeface="+mn-lt"/>
              <a:ea typeface="+mn-ea"/>
              <a:cs typeface="+mn-cs"/>
            </a:rPr>
            <a:t>3</a:t>
          </a:r>
          <a:r>
            <a:rPr lang="en-US" sz="1200">
              <a:solidFill>
                <a:schemeClr val="dk1"/>
              </a:solidFill>
              <a:effectLst/>
              <a:latin typeface="+mn-lt"/>
              <a:ea typeface="+mn-ea"/>
              <a:cs typeface="+mn-cs"/>
            </a:rPr>
            <a:t> </a:t>
          </a:r>
          <a:r>
            <a:rPr lang="en-US" sz="1200" baseline="0">
              <a:solidFill>
                <a:schemeClr val="dk1"/>
              </a:solidFill>
              <a:effectLst/>
              <a:latin typeface="+mn-lt"/>
              <a:ea typeface="+mn-ea"/>
              <a:cs typeface="+mn-cs"/>
            </a:rPr>
            <a:t>shall be used as the basis of acceptance.  </a:t>
          </a:r>
          <a:endParaRPr lang="en-US" sz="12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1656</xdr:rowOff>
    </xdr:from>
    <xdr:to>
      <xdr:col>20</xdr:col>
      <xdr:colOff>16564</xdr:colOff>
      <xdr:row>9</xdr:row>
      <xdr:rowOff>82827</xdr:rowOff>
    </xdr:to>
    <xdr:sp macro="" textlink="">
      <xdr:nvSpPr>
        <xdr:cNvPr id="18" name="TextBox 17">
          <a:extLst>
            <a:ext uri="{FF2B5EF4-FFF2-40B4-BE49-F238E27FC236}">
              <a16:creationId xmlns:a16="http://schemas.microsoft.com/office/drawing/2014/main" id="{00000000-0008-0000-1300-000012000000}"/>
            </a:ext>
          </a:extLst>
        </xdr:cNvPr>
        <xdr:cNvSpPr txBox="1"/>
      </xdr:nvSpPr>
      <xdr:spPr>
        <a:xfrm>
          <a:off x="0" y="266699"/>
          <a:ext cx="12423912" cy="160517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spcBef>
              <a:spcPts val="600"/>
            </a:spcBef>
          </a:pPr>
          <a:r>
            <a:rPr lang="en-US" sz="1200" baseline="0">
              <a:solidFill>
                <a:schemeClr val="dk1"/>
              </a:solidFill>
              <a:effectLst/>
              <a:latin typeface="+mn-lt"/>
              <a:ea typeface="+mn-ea"/>
              <a:cs typeface="+mn-cs"/>
            </a:rPr>
            <a:t>Some interior environments can require consideration for durability, most commonly, those that may be exposed to moisture.  ACI 222R-19 cautions against blind acceptance of interior exposures as immune to corrosion.  Boiler rooms, textile plants, plating facilities, food manufacturing facilities, etc. can be impacted by corrosion of embedded steel.  This would be true for ASR as well.  Kitchens, shower areas, laundries, or other similar areas can be susceptible to moisture-associated attack.  </a:t>
          </a:r>
        </a:p>
        <a:p>
          <a:pPr eaLnBrk="1" fontAlgn="auto" latinLnBrk="0" hangingPunct="1">
            <a:spcBef>
              <a:spcPts val="600"/>
            </a:spcBef>
          </a:pPr>
          <a:r>
            <a:rPr lang="en-US" sz="1200" baseline="0">
              <a:solidFill>
                <a:schemeClr val="dk1"/>
              </a:solidFill>
              <a:effectLst/>
              <a:latin typeface="+mn-lt"/>
              <a:ea typeface="+mn-ea"/>
              <a:cs typeface="+mn-cs"/>
            </a:rPr>
            <a:t>An interior slab on ground that is placed on a good quality vapor retarder can be considered to be isolated from the ground and moisture and may be considerd an interior member.</a:t>
          </a:r>
        </a:p>
        <a:p>
          <a:pPr eaLnBrk="1" fontAlgn="auto" latinLnBrk="0" hangingPunct="1">
            <a:spcBef>
              <a:spcPts val="600"/>
            </a:spcBef>
          </a:pPr>
          <a:r>
            <a:rPr lang="en-US" sz="1200" baseline="0">
              <a:solidFill>
                <a:schemeClr val="dk1"/>
              </a:solidFill>
              <a:effectLst/>
              <a:latin typeface="+mn-lt"/>
              <a:ea typeface="+mn-ea"/>
              <a:cs typeface="+mn-cs"/>
            </a:rPr>
            <a:t>Some interior members may be exposed to the environment during construction (such as freezing and thawing). Caution is advised on assigning durability exposure classes to these members. Requiring air content for these slabs or other members can cause problems if slabs are trowelled, and the content of cementitious material will need to be increased to achieve required strength. This can detract from sustainability goals. The contractor should be required to protect these members from exposure during construction.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43295</xdr:colOff>
      <xdr:row>1</xdr:row>
      <xdr:rowOff>34636</xdr:rowOff>
    </xdr:from>
    <xdr:to>
      <xdr:col>20</xdr:col>
      <xdr:colOff>33130</xdr:colOff>
      <xdr:row>5</xdr:row>
      <xdr:rowOff>173182</xdr:rowOff>
    </xdr:to>
    <xdr:sp macro="" textlink="">
      <xdr:nvSpPr>
        <xdr:cNvPr id="19" name="TextBox 18">
          <a:extLst>
            <a:ext uri="{FF2B5EF4-FFF2-40B4-BE49-F238E27FC236}">
              <a16:creationId xmlns:a16="http://schemas.microsoft.com/office/drawing/2014/main" id="{00000000-0008-0000-1400-000013000000}"/>
            </a:ext>
          </a:extLst>
        </xdr:cNvPr>
        <xdr:cNvSpPr txBox="1"/>
      </xdr:nvSpPr>
      <xdr:spPr>
        <a:xfrm>
          <a:off x="43295" y="299679"/>
          <a:ext cx="12397183" cy="900546"/>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This Guide is intended for the use of professional personnel, competent to evaluate the significance and limitations of its content, and who will accept responsibility for the application of the material it contains. The National Ready Mixed Concrete Association and the other organizations cooperating in the preparation of this publication strive for accuracy but disclaim any and all responsibility for application of the stated principles or for the accuracy of the sources. </a:t>
          </a:r>
        </a:p>
        <a:p>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99646</xdr:colOff>
      <xdr:row>1</xdr:row>
      <xdr:rowOff>27841</xdr:rowOff>
    </xdr:from>
    <xdr:to>
      <xdr:col>19</xdr:col>
      <xdr:colOff>588065</xdr:colOff>
      <xdr:row>32</xdr:row>
      <xdr:rowOff>16566</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646" y="292884"/>
          <a:ext cx="12282854" cy="58942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commentary to the Code provides the following information: </a:t>
          </a:r>
        </a:p>
        <a:p>
          <a:r>
            <a:rPr lang="en-US" sz="1100" b="1">
              <a:solidFill>
                <a:schemeClr val="accent6">
                  <a:lumMod val="75000"/>
                </a:schemeClr>
              </a:solidFill>
            </a:rPr>
            <a:t>Exposure Class F0 - Concrete member will not be exposed to cycles of freezing and thawing</a:t>
          </a:r>
          <a:br>
            <a:rPr lang="en-US" sz="1100"/>
          </a:br>
          <a:r>
            <a:rPr lang="en-US" sz="1100" b="1">
              <a:solidFill>
                <a:schemeClr val="tx1"/>
              </a:solidFill>
              <a:latin typeface="+mn-lt"/>
              <a:ea typeface="+mn-ea"/>
              <a:cs typeface="+mn-cs"/>
            </a:rPr>
            <a:t>Examples</a:t>
          </a:r>
          <a:r>
            <a:rPr lang="en-US" sz="1100"/>
            <a:t>: </a:t>
          </a:r>
        </a:p>
        <a:p>
          <a:pPr marL="228600" indent="-228600"/>
          <a:r>
            <a:rPr lang="en-US" sz="1100"/>
            <a:t>	Members in climates where freezing temperatures will not be encountered </a:t>
          </a:r>
        </a:p>
        <a:p>
          <a:pPr marL="228600" indent="-228600"/>
          <a:r>
            <a:rPr lang="en-US" sz="1100"/>
            <a:t>	Members that are inside structures and will not be exposed to freezing </a:t>
          </a:r>
        </a:p>
        <a:p>
          <a:pPr marL="228600" indent="-228600"/>
          <a:r>
            <a:rPr lang="en-US" sz="1100"/>
            <a:t>	Foundations not exposed to freezing </a:t>
          </a:r>
        </a:p>
        <a:p>
          <a:pPr marL="228600" indent="-228600"/>
          <a:r>
            <a:rPr lang="en-US" sz="1100"/>
            <a:t>	Members that are buried in the soil below the frost line</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Some members may be exposed to </a:t>
          </a:r>
          <a:r>
            <a:rPr lang="en-US" sz="1100" b="0" i="0" baseline="0">
              <a:solidFill>
                <a:schemeClr val="dk1"/>
              </a:solidFill>
              <a:effectLst/>
              <a:latin typeface="+mn-lt"/>
              <a:ea typeface="+mn-ea"/>
              <a:cs typeface="+mn-cs"/>
            </a:rPr>
            <a:t>freezing and thawing cycles</a:t>
          </a:r>
          <a:r>
            <a:rPr lang="en-US" sz="1100" baseline="0">
              <a:solidFill>
                <a:schemeClr val="dk1"/>
              </a:solidFill>
              <a:effectLst/>
              <a:latin typeface="+mn-lt"/>
              <a:ea typeface="+mn-ea"/>
              <a:cs typeface="+mn-cs"/>
            </a:rPr>
            <a:t> during construction. Requiring air content for these slabs or other members can cause delaimination  problems if slabs are trowelled, and the content of cementitious material will need to be increased to achieve required strength. This can detract from sustainability goals. </a:t>
          </a:r>
          <a:r>
            <a:rPr lang="en-US" sz="1100" b="0" i="0" baseline="0">
              <a:solidFill>
                <a:schemeClr val="dk1"/>
              </a:solidFill>
              <a:effectLst/>
              <a:latin typeface="+mn-lt"/>
              <a:ea typeface="+mn-ea"/>
              <a:cs typeface="+mn-cs"/>
            </a:rPr>
            <a:t>Concrete should be protected from freezing and thawing during this period</a:t>
          </a:r>
          <a:r>
            <a:rPr lang="en-US" sz="1100" baseline="0">
              <a:solidFill>
                <a:schemeClr val="dk1"/>
              </a:solidFill>
              <a:effectLst/>
              <a:latin typeface="+mn-lt"/>
              <a:ea typeface="+mn-ea"/>
              <a:cs typeface="+mn-cs"/>
            </a:rPr>
            <a:t>.</a:t>
          </a:r>
          <a:endParaRPr lang="en-US" sz="1100"/>
        </a:p>
        <a:p>
          <a:pPr>
            <a:spcBef>
              <a:spcPts val="600"/>
            </a:spcBef>
          </a:pPr>
          <a:r>
            <a:rPr lang="en-US" sz="1100" b="1">
              <a:solidFill>
                <a:schemeClr val="accent6">
                  <a:lumMod val="75000"/>
                </a:schemeClr>
              </a:solidFill>
              <a:latin typeface="+mn-lt"/>
              <a:ea typeface="+mn-ea"/>
              <a:cs typeface="+mn-cs"/>
            </a:rPr>
            <a:t>Exposure Class F1: Members exposed to freezing and thawing cycles with limited exposure to water</a:t>
          </a:r>
        </a:p>
        <a:p>
          <a:r>
            <a:rPr lang="en-US" sz="1100"/>
            <a:t>Contact with water and subject to water absorption but concrete will likely not become saturated. </a:t>
          </a:r>
          <a:br>
            <a:rPr lang="en-US" sz="1100"/>
          </a:br>
          <a:r>
            <a:rPr lang="en-US" sz="1100" b="1">
              <a:solidFill>
                <a:schemeClr val="tx1"/>
              </a:solidFill>
              <a:latin typeface="+mn-lt"/>
              <a:ea typeface="+mn-ea"/>
              <a:cs typeface="+mn-cs"/>
            </a:rPr>
            <a:t>Examples</a:t>
          </a:r>
          <a:r>
            <a:rPr lang="en-US" sz="1100"/>
            <a:t>: </a:t>
          </a:r>
        </a:p>
        <a:p>
          <a:pPr marL="228600" indent="-228600"/>
          <a:r>
            <a:rPr lang="en-US" sz="1100" baseline="0"/>
            <a:t>	</a:t>
          </a:r>
          <a:r>
            <a:rPr lang="en-US" sz="1100"/>
            <a:t>Members that will not be subject to snow and ice accumulation, such as exterior walls (vertical members), beams, girders, and slabs not in direct contact with soil.  </a:t>
          </a:r>
        </a:p>
        <a:p>
          <a:pPr marL="228600" indent="-228600"/>
          <a:r>
            <a:rPr lang="en-US" sz="1100"/>
            <a:t>	Foundation walls may be in this class depending upon their likelihood of being saturated </a:t>
          </a:r>
        </a:p>
        <a:p>
          <a:pPr>
            <a:spcBef>
              <a:spcPts val="600"/>
            </a:spcBef>
          </a:pPr>
          <a:r>
            <a:rPr lang="en-US" sz="1100" b="1">
              <a:solidFill>
                <a:schemeClr val="accent6">
                  <a:lumMod val="75000"/>
                </a:schemeClr>
              </a:solidFill>
              <a:latin typeface="+mn-lt"/>
              <a:ea typeface="+mn-ea"/>
              <a:cs typeface="+mn-cs"/>
            </a:rPr>
            <a:t>Exposure Class F2: Members exposed to freezing and thawing cycles with frequent exposure to water</a:t>
          </a:r>
          <a:r>
            <a:rPr lang="en-US" sz="1100"/>
            <a:t>. </a:t>
          </a:r>
        </a:p>
        <a:p>
          <a:r>
            <a:rPr lang="en-US" sz="1100"/>
            <a:t>Portions of the member </a:t>
          </a:r>
          <a:r>
            <a:rPr lang="en-US" sz="1100" b="1">
              <a:solidFill>
                <a:schemeClr val="accent6">
                  <a:lumMod val="75000"/>
                </a:schemeClr>
              </a:solidFill>
              <a:latin typeface="+mn-lt"/>
              <a:ea typeface="+mn-ea"/>
              <a:cs typeface="+mn-cs"/>
            </a:rPr>
            <a:t>will</a:t>
          </a:r>
          <a:r>
            <a:rPr lang="en-US" sz="1100"/>
            <a:t> absorb sufficient water to become saturated when exposed to cycles of freezing and thawing. If there is doubt about whether to assign Exposure Classes F1 or F2 to a member, select the more conservative choice, F2. </a:t>
          </a:r>
        </a:p>
        <a:p>
          <a:r>
            <a:rPr lang="en-US" sz="1100" b="1">
              <a:solidFill>
                <a:schemeClr val="tx1"/>
              </a:solidFill>
              <a:latin typeface="+mn-lt"/>
              <a:ea typeface="+mn-ea"/>
              <a:cs typeface="+mn-cs"/>
            </a:rPr>
            <a:t>Examples: </a:t>
          </a:r>
        </a:p>
        <a:p>
          <a:pPr marL="228600" indent="-228600"/>
          <a:r>
            <a:rPr lang="en-US" sz="1100"/>
            <a:t>	Members that will be subject to snow and ice accumulation, such as exterior elevated slabs </a:t>
          </a:r>
        </a:p>
        <a:p>
          <a:pPr marL="228600" indent="-228600"/>
          <a:r>
            <a:rPr lang="en-US" sz="1100"/>
            <a:t>	Foundation or basement walls extending above grade that have snow and ice buildup against them - note that if coatings</a:t>
          </a:r>
          <a:r>
            <a:rPr lang="en-US" sz="1100" baseline="0"/>
            <a:t> are applied or members are isolated by other means, it will be less likely for these members to become saturated and could be assigned to EC F1</a:t>
          </a:r>
          <a:endParaRPr lang="en-US" sz="1100"/>
        </a:p>
        <a:p>
          <a:pPr marL="228600" indent="-228600"/>
          <a:r>
            <a:rPr lang="en-US" sz="1100"/>
            <a:t>	Horizontal and vertical members in contact with soil </a:t>
          </a:r>
        </a:p>
        <a:p>
          <a:pPr>
            <a:spcBef>
              <a:spcPts val="600"/>
            </a:spcBef>
          </a:pPr>
          <a:r>
            <a:rPr lang="en-US" sz="1100" b="1">
              <a:solidFill>
                <a:schemeClr val="accent6">
                  <a:lumMod val="75000"/>
                </a:schemeClr>
              </a:solidFill>
              <a:latin typeface="+mn-lt"/>
              <a:ea typeface="+mn-ea"/>
              <a:cs typeface="+mn-cs"/>
            </a:rPr>
            <a:t>Exposure Class F3: Members exposed to freezing-and-thawing cycles with frequent exposure to water and exposure to deicing chemicals</a:t>
          </a:r>
        </a:p>
        <a:p>
          <a:r>
            <a:rPr lang="en-US" sz="1100" b="1">
              <a:solidFill>
                <a:schemeClr val="tx1"/>
              </a:solidFill>
              <a:latin typeface="+mn-lt"/>
              <a:ea typeface="+mn-ea"/>
              <a:cs typeface="+mn-cs"/>
            </a:rPr>
            <a:t>Examples: </a:t>
          </a:r>
        </a:p>
        <a:p>
          <a:pPr marL="228600" indent="-228600"/>
          <a:r>
            <a:rPr lang="en-US" sz="1100"/>
            <a:t>	Members exposed to deicing chemicals, such as horizontal members in parking structures </a:t>
          </a:r>
        </a:p>
        <a:p>
          <a:pPr marL="228600" marR="0" lvl="0" indent="-228600" defTabSz="914400" eaLnBrk="1" fontAlgn="auto" latinLnBrk="0" hangingPunct="1">
            <a:lnSpc>
              <a:spcPct val="100000"/>
            </a:lnSpc>
            <a:spcBef>
              <a:spcPts val="0"/>
            </a:spcBef>
            <a:spcAft>
              <a:spcPts val="0"/>
            </a:spcAft>
            <a:buClrTx/>
            <a:buSzTx/>
            <a:buFontTx/>
            <a:buNone/>
            <a:tabLst/>
            <a:defRPr/>
          </a:pPr>
          <a:r>
            <a:rPr lang="en-US" sz="1100"/>
            <a:t>	Foundation or basement walls extending above grade that can experience accumulation of snow and ice with deicing chemicals </a:t>
          </a:r>
          <a:r>
            <a:rPr lang="en-US" sz="1100">
              <a:solidFill>
                <a:schemeClr val="dk1"/>
              </a:solidFill>
              <a:effectLst/>
              <a:latin typeface="+mn-lt"/>
              <a:ea typeface="+mn-ea"/>
              <a:cs typeface="+mn-cs"/>
            </a:rPr>
            <a:t>- note that if coatings</a:t>
          </a:r>
          <a:r>
            <a:rPr lang="en-US" sz="1100" baseline="0">
              <a:solidFill>
                <a:schemeClr val="dk1"/>
              </a:solidFill>
              <a:effectLst/>
              <a:latin typeface="+mn-lt"/>
              <a:ea typeface="+mn-ea"/>
              <a:cs typeface="+mn-cs"/>
            </a:rPr>
            <a:t> are applied or members are isolated by other means, it will be less likely for these members to become saturated and could be assigned to EC F1</a:t>
          </a:r>
        </a:p>
        <a:p>
          <a:pPr marL="0" marR="0" lvl="0" indent="0" defTabSz="914400" eaLnBrk="1" fontAlgn="auto" latinLnBrk="0" hangingPunct="1">
            <a:lnSpc>
              <a:spcPct val="100000"/>
            </a:lnSpc>
            <a:spcBef>
              <a:spcPts val="600"/>
            </a:spcBef>
            <a:spcAft>
              <a:spcPts val="0"/>
            </a:spcAft>
            <a:buClrTx/>
            <a:buSzTx/>
            <a:buFontTx/>
            <a:buNone/>
            <a:tabLst/>
            <a:defRPr/>
          </a:pPr>
          <a:r>
            <a:rPr lang="en-US">
              <a:effectLst/>
            </a:rPr>
            <a:t>The Code</a:t>
          </a:r>
          <a:r>
            <a:rPr lang="en-US" baseline="0">
              <a:effectLst/>
            </a:rPr>
            <a:t> requirements for concrete include a maximum w/cm to reduce the rate at which concrete becomes saturated, based on severity of assigned Exposure Class. </a:t>
          </a:r>
          <a:r>
            <a:rPr lang="en-US" sz="1100" baseline="0">
              <a:solidFill>
                <a:schemeClr val="dk1"/>
              </a:solidFill>
              <a:effectLst/>
              <a:latin typeface="+mn-lt"/>
              <a:ea typeface="+mn-ea"/>
              <a:cs typeface="+mn-cs"/>
            </a:rPr>
            <a:t>The minimum specified strength is consistent with the max w/cm.</a:t>
          </a:r>
        </a:p>
        <a:p>
          <a:pPr marL="0" marR="0" lvl="0" indent="0" defTabSz="914400" eaLnBrk="1" fontAlgn="auto" latinLnBrk="0" hangingPunct="1">
            <a:lnSpc>
              <a:spcPct val="100000"/>
            </a:lnSpc>
            <a:spcBef>
              <a:spcPts val="600"/>
            </a:spcBef>
            <a:spcAft>
              <a:spcPts val="0"/>
            </a:spcAft>
            <a:buClrTx/>
            <a:buSzTx/>
            <a:buFontTx/>
            <a:buNone/>
            <a:tabLst/>
            <a:defRPr/>
          </a:pPr>
          <a:r>
            <a:rPr lang="en-US" sz="1100" baseline="0">
              <a:solidFill>
                <a:schemeClr val="dk1"/>
              </a:solidFill>
              <a:effectLst/>
              <a:latin typeface="+mn-lt"/>
              <a:ea typeface="+mn-ea"/>
              <a:cs typeface="+mn-cs"/>
            </a:rPr>
            <a:t>Concrete subject to cycles of freezing and thawing should be air entrained </a:t>
          </a:r>
        </a:p>
        <a:p>
          <a:pPr marL="0" marR="0" lvl="0" indent="0" defTabSz="914400" eaLnBrk="1" fontAlgn="auto" latinLnBrk="0" hangingPunct="1">
            <a:lnSpc>
              <a:spcPct val="100000"/>
            </a:lnSpc>
            <a:spcBef>
              <a:spcPts val="600"/>
            </a:spcBef>
            <a:spcAft>
              <a:spcPts val="0"/>
            </a:spcAft>
            <a:buClrTx/>
            <a:buSzTx/>
            <a:buFontTx/>
            <a:buNone/>
            <a:tabLst/>
            <a:defRPr/>
          </a:pPr>
          <a:r>
            <a:rPr lang="en-US" sz="1100" baseline="0">
              <a:solidFill>
                <a:schemeClr val="dk1"/>
              </a:solidFill>
              <a:effectLst/>
              <a:latin typeface="+mn-lt"/>
              <a:ea typeface="+mn-ea"/>
              <a:cs typeface="+mn-cs"/>
            </a:rPr>
            <a:t>For Exposure Class F3, the Code includes maximum limits on SCMs.</a:t>
          </a:r>
          <a:endParaRPr lang="en-US">
            <a:effectLst/>
          </a:endParaRPr>
        </a:p>
        <a:p>
          <a:pPr marL="228600" indent="-228600"/>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65942</xdr:colOff>
      <xdr:row>1</xdr:row>
      <xdr:rowOff>36634</xdr:rowOff>
    </xdr:from>
    <xdr:to>
      <xdr:col>20</xdr:col>
      <xdr:colOff>49695</xdr:colOff>
      <xdr:row>22</xdr:row>
      <xdr:rowOff>74544</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65942" y="301677"/>
          <a:ext cx="12391101" cy="403841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US" sz="1200"/>
            <a:t>Sulfate exposure is based on contact</a:t>
          </a:r>
          <a:r>
            <a:rPr lang="en-US" sz="1200" baseline="0"/>
            <a:t> of members with soil or water with higher concentrations of sulfates. </a:t>
          </a:r>
        </a:p>
        <a:p>
          <a:pPr>
            <a:spcBef>
              <a:spcPts val="600"/>
            </a:spcBef>
          </a:pPr>
          <a:r>
            <a:rPr lang="en-US" sz="1200"/>
            <a:t>The concentration of sulfates in soil, in percent by mass, is measured in accordance with ASTM C1580 </a:t>
          </a:r>
        </a:p>
        <a:p>
          <a:pPr>
            <a:spcBef>
              <a:spcPts val="600"/>
            </a:spcBef>
          </a:pPr>
          <a:r>
            <a:rPr lang="en-US" sz="1200"/>
            <a:t>The concentration of dissolved sulfates in water, in ppm, is measured in accordance with ASTM D512 or ASTM D4130 </a:t>
          </a:r>
        </a:p>
        <a:p>
          <a:pPr>
            <a:spcBef>
              <a:spcPts val="600"/>
            </a:spcBef>
          </a:pPr>
          <a:r>
            <a:rPr lang="en-US" sz="1200"/>
            <a:t>Members in contact with seawater should be assigned to Exposure Class S1.  Chlorides</a:t>
          </a:r>
          <a:r>
            <a:rPr lang="en-US" sz="1200" baseline="0"/>
            <a:t> in seawater is considered a more severe exposure for reinforced concrete - see Exposure Category C. </a:t>
          </a:r>
        </a:p>
        <a:p>
          <a:pPr>
            <a:spcBef>
              <a:spcPts val="600"/>
            </a:spcBef>
          </a:pPr>
          <a:r>
            <a:rPr lang="en-US" sz="1200"/>
            <a:t>For seawater exposure, other types of portland cement with tricalcium aluminate (C</a:t>
          </a:r>
          <a:r>
            <a:rPr lang="en-US" sz="1200" baseline="-25000"/>
            <a:t>3</a:t>
          </a:r>
          <a:r>
            <a:rPr lang="en-US" sz="1200"/>
            <a:t>A) contents up to 10 percent are permitted if the w/cm does not exceed 0.40. </a:t>
          </a:r>
        </a:p>
        <a:p>
          <a:pPr>
            <a:spcBef>
              <a:spcPts val="600"/>
            </a:spcBef>
          </a:pPr>
          <a:r>
            <a:rPr lang="en-US" sz="1200"/>
            <a:t>Other available types of cement such as Type I or Type III are permitted in Exposure Classes S1 or S2 if the C</a:t>
          </a:r>
          <a:r>
            <a:rPr lang="en-US" sz="1200" baseline="-25000"/>
            <a:t>3</a:t>
          </a:r>
          <a:r>
            <a:rPr lang="en-US" sz="1200"/>
            <a:t>A contents are less than 8 percent for Exposure Class S1 or less than 5 percent for Exposure Class S2. </a:t>
          </a:r>
        </a:p>
        <a:p>
          <a:pPr>
            <a:spcBef>
              <a:spcPts val="600"/>
            </a:spcBef>
          </a:pPr>
          <a:r>
            <a:rPr lang="en-US" sz="1200"/>
            <a:t>If Type V cement is used as the sole cementitious material, the optional sulfate resistance requirement </a:t>
          </a:r>
          <a:r>
            <a:rPr lang="en-US" sz="1200">
              <a:solidFill>
                <a:schemeClr val="dk1"/>
              </a:solidFill>
              <a:effectLst/>
              <a:latin typeface="+mn-lt"/>
              <a:ea typeface="+mn-ea"/>
              <a:cs typeface="+mn-cs"/>
            </a:rPr>
            <a:t>in ASTM C150 </a:t>
          </a:r>
          <a:r>
            <a:rPr lang="en-US" sz="1200"/>
            <a:t>of 0.040 percent maximum expansion, measured in accordance</a:t>
          </a:r>
          <a:r>
            <a:rPr lang="en-US" sz="1200" baseline="0"/>
            <a:t> with ASTM C452,</a:t>
          </a:r>
          <a:r>
            <a:rPr lang="en-US" sz="1200"/>
            <a:t> shall be specified.</a:t>
          </a:r>
        </a:p>
        <a:p>
          <a:pPr>
            <a:spcBef>
              <a:spcPts val="600"/>
            </a:spcBef>
          </a:pPr>
          <a:r>
            <a:rPr lang="en-US" sz="1200"/>
            <a:t>The Code</a:t>
          </a:r>
          <a:r>
            <a:rPr lang="en-US" sz="1200" baseline="0"/>
            <a:t> requirements include a maximum w/cm to minimize the rate of penetration of sulfates and options for sulfate resisting cementitious systems. The minimum specified strength is consistent with the max w/cm.</a:t>
          </a:r>
        </a:p>
        <a:p>
          <a:pPr>
            <a:spcBef>
              <a:spcPts val="600"/>
            </a:spcBef>
          </a:pPr>
          <a:r>
            <a:rPr lang="en-US" sz="1200"/>
            <a:t>The Code provides an alternative performance evaluation of the combination of cementitious materials by testing in accordance with ASTM C1012 to achieve the stated expansion criteria. The</a:t>
          </a:r>
          <a:r>
            <a:rPr lang="en-US" sz="1200" baseline="0"/>
            <a:t> test duration is considerably long, depending on assigned exposure class, and may not be conducive to project schedules.</a:t>
          </a:r>
          <a:r>
            <a:rPr lang="en-US" sz="1200"/>
            <a:t> </a:t>
          </a:r>
        </a:p>
        <a:p>
          <a:pPr>
            <a:spcBef>
              <a:spcPts val="600"/>
            </a:spcBef>
          </a:pPr>
          <a:r>
            <a:rPr lang="en-US" sz="1200"/>
            <a:t>Type V cement is not available in most of the US. Consider performance criteria for an evaluation of combination of cementitious</a:t>
          </a:r>
          <a:r>
            <a:rPr lang="en-US" sz="1200" baseline="0"/>
            <a:t> materials </a:t>
          </a:r>
          <a:r>
            <a:rPr lang="en-US" sz="1200"/>
            <a:t>or typical practice</a:t>
          </a:r>
          <a:r>
            <a:rPr lang="en-US" sz="1200" baseline="0"/>
            <a:t> for cementitious materials used in a region that has a history of adequate sulfate resistance. </a:t>
          </a:r>
          <a:endParaRPr lang="en-US" sz="1200"/>
        </a:p>
        <a:p>
          <a:pPr>
            <a:spcBef>
              <a:spcPts val="600"/>
            </a:spcBef>
          </a:pPr>
          <a:r>
            <a:rPr lang="en-US" sz="1200"/>
            <a:t>For Exposure Class S3, selection of Option 2 requires a lower w/cm which permits the use of a less sulfate-resistant cementitious system. This also reduces the test age for evaluation by ASTM</a:t>
          </a:r>
          <a:r>
            <a:rPr lang="en-US" sz="1200" baseline="0"/>
            <a:t> C1012 </a:t>
          </a:r>
          <a:r>
            <a:rPr lang="en-US" sz="1200"/>
            <a:t>from 18 to 12 months for qualifying a sulfate resistant cementitious system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87923</xdr:colOff>
      <xdr:row>1</xdr:row>
      <xdr:rowOff>29307</xdr:rowOff>
    </xdr:from>
    <xdr:to>
      <xdr:col>20</xdr:col>
      <xdr:colOff>16565</xdr:colOff>
      <xdr:row>8</xdr:row>
      <xdr:rowOff>182218</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87923" y="294350"/>
          <a:ext cx="12335990" cy="148641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US" sz="1200"/>
            <a:t>Assign Exposure Class W1 or W2 to members that may be exposed to continuous or intermitent contact with water, or for members that are in contact with moist soil. </a:t>
          </a:r>
        </a:p>
        <a:p>
          <a:pPr>
            <a:spcBef>
              <a:spcPts val="600"/>
            </a:spcBef>
          </a:pPr>
          <a:r>
            <a:rPr lang="en-US" sz="1200"/>
            <a:t>Exposure Class W2 should be assigned if the penetration of water through the concrete will reduce its durability or serviceability. The Code establishes a maximum w/cm to minimize the permeability of concrete for EC W2. The minimum specified strength is consistent with the max w/cm.</a:t>
          </a:r>
        </a:p>
        <a:p>
          <a:pPr>
            <a:spcBef>
              <a:spcPts val="600"/>
            </a:spcBef>
          </a:pPr>
          <a:r>
            <a:rPr lang="en-US" sz="1200"/>
            <a:t>If</a:t>
          </a:r>
          <a:r>
            <a:rPr lang="en-US" sz="1200" baseline="0"/>
            <a:t> members are assigned to Exposure Class W1 or W2, the Code indicates that the specification should address criteria for alkali aggregate reactions that can cause damaging expansive cracking. The designer is directed to review ASTM C1778, </a:t>
          </a:r>
          <a:r>
            <a:rPr lang="en-US" sz="1200" i="1" baseline="0"/>
            <a:t>Standard Guide for Reducing the Risk of Deleterious Alkali-Aggregate Reaction in Concrete</a:t>
          </a:r>
          <a:r>
            <a:rPr lang="en-US" sz="1200" baseline="0"/>
            <a:t>.</a:t>
          </a:r>
        </a:p>
        <a:p>
          <a:pPr>
            <a:spcBef>
              <a:spcPts val="600"/>
            </a:spcBef>
          </a:pPr>
          <a:r>
            <a:rPr lang="en-US" sz="1200" baseline="0"/>
            <a:t>Suggested clauses for AAR, based on ACI 301 are provided in the guidance on Alkali Silica Reactions.</a:t>
          </a:r>
          <a:r>
            <a:rPr lang="en-US" sz="1200"/>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80596</xdr:colOff>
      <xdr:row>1</xdr:row>
      <xdr:rowOff>21981</xdr:rowOff>
    </xdr:from>
    <xdr:to>
      <xdr:col>20</xdr:col>
      <xdr:colOff>57978</xdr:colOff>
      <xdr:row>24</xdr:row>
      <xdr:rowOff>132522</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80596" y="287024"/>
          <a:ext cx="12384730" cy="449204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US" sz="1200"/>
            <a:t>Reinforcement</a:t>
          </a:r>
          <a:r>
            <a:rPr lang="en-US" sz="1200" baseline="0"/>
            <a:t> is protected from corrosion when embedded in the high pH environment in concrete. Corrosion initiates if chlorides exceeding a threshold concentration around reinforcement, or if concrete carbonates to the level of the reinforcement. The Code addresses chlorides, but the limits on w/cm and adequate cover also protect against initiation of corrosion from carbonation. </a:t>
          </a:r>
        </a:p>
        <a:p>
          <a:pPr>
            <a:spcBef>
              <a:spcPts val="600"/>
            </a:spcBef>
          </a:pPr>
          <a:r>
            <a:rPr lang="en-US" sz="1200" baseline="0"/>
            <a:t>Corrosion of reinforcing steel results with conditions supporting galvanic cell and requires moisture and oxygen.</a:t>
          </a:r>
        </a:p>
        <a:p>
          <a:pPr>
            <a:spcBef>
              <a:spcPts val="600"/>
            </a:spcBef>
          </a:pPr>
          <a:r>
            <a:rPr lang="en-US" sz="1200" baseline="0"/>
            <a:t>The Code establishes limits on water-soluble chlorides in the mixture from concrete-making materials and the limits vary based on assigned exposure class. The same limit applies to prestressed and post-tensioned concrete, regardless of exposure class.</a:t>
          </a:r>
        </a:p>
        <a:p>
          <a:pPr marL="0" marR="0" lvl="0" indent="0" defTabSz="914400" eaLnBrk="1" fontAlgn="auto" latinLnBrk="0" hangingPunct="1">
            <a:lnSpc>
              <a:spcPct val="100000"/>
            </a:lnSpc>
            <a:spcBef>
              <a:spcPts val="600"/>
            </a:spcBef>
            <a:spcAft>
              <a:spcPts val="0"/>
            </a:spcAft>
            <a:buClrTx/>
            <a:buSzTx/>
            <a:buFontTx/>
            <a:buNone/>
            <a:tabLst/>
            <a:defRPr/>
          </a:pPr>
          <a:r>
            <a:rPr lang="en-US" sz="1200" baseline="0"/>
            <a:t>The Code establishes max w/cm to minimize the rate of chloride migration if members are exposed to an external source of chlorides. </a:t>
          </a:r>
          <a:r>
            <a:rPr lang="en-US" sz="1200" baseline="0">
              <a:solidFill>
                <a:schemeClr val="dk1"/>
              </a:solidFill>
              <a:effectLst/>
              <a:latin typeface="+mn-lt"/>
              <a:ea typeface="+mn-ea"/>
              <a:cs typeface="+mn-cs"/>
            </a:rPr>
            <a:t>The minimum specified strength is consistent with the max w/cm.</a:t>
          </a:r>
          <a:endParaRPr lang="en-US" sz="1200">
            <a:effectLst/>
          </a:endParaRPr>
        </a:p>
        <a:p>
          <a:pPr marL="0" indent="0">
            <a:spcBef>
              <a:spcPts val="600"/>
            </a:spcBef>
          </a:pPr>
          <a:r>
            <a:rPr lang="en-US" sz="1200" b="1" baseline="0">
              <a:solidFill>
                <a:schemeClr val="dk1"/>
              </a:solidFill>
              <a:latin typeface="+mn-lt"/>
              <a:ea typeface="+mn-ea"/>
              <a:cs typeface="+mn-cs"/>
            </a:rPr>
            <a:t>Concrete Cover to reinforcement: </a:t>
          </a:r>
        </a:p>
        <a:p>
          <a:pPr marL="0" indent="0">
            <a:spcBef>
              <a:spcPts val="600"/>
            </a:spcBef>
          </a:pPr>
          <a:r>
            <a:rPr lang="en-US" sz="1200" baseline="0">
              <a:solidFill>
                <a:schemeClr val="dk1"/>
              </a:solidFill>
              <a:latin typeface="+mn-lt"/>
              <a:ea typeface="+mn-ea"/>
              <a:cs typeface="+mn-cs"/>
            </a:rPr>
            <a:t>ACI 318, article 20.5 includes minimum requirements for cover, but has some specific requirements for members in sever exposure or members assigned to Exposure Class C2. </a:t>
          </a:r>
        </a:p>
        <a:p>
          <a:pPr marL="0" indent="0">
            <a:spcBef>
              <a:spcPts val="600"/>
            </a:spcBef>
          </a:pPr>
          <a:r>
            <a:rPr lang="en-US" sz="1200" baseline="0">
              <a:solidFill>
                <a:schemeClr val="dk1"/>
              </a:solidFill>
              <a:latin typeface="+mn-lt"/>
              <a:ea typeface="+mn-ea"/>
              <a:cs typeface="+mn-cs"/>
            </a:rPr>
            <a:t>Commentary R19.3.2 - Coated reinforcement, corrosion-resistant steel reinforcement, and cover greater than the minimum required in 20.5 can provide additional protection under such conditions.</a:t>
          </a:r>
        </a:p>
        <a:p>
          <a:pPr marL="0" indent="0">
            <a:spcBef>
              <a:spcPts val="600"/>
            </a:spcBef>
          </a:pPr>
          <a:r>
            <a:rPr lang="en-US" sz="1200" baseline="0">
              <a:solidFill>
                <a:schemeClr val="dk1"/>
              </a:solidFill>
              <a:latin typeface="+mn-lt"/>
              <a:ea typeface="+mn-ea"/>
              <a:cs typeface="+mn-cs"/>
            </a:rPr>
            <a:t>These are relevant parts of 20.5 for members in severe exposure conditions: </a:t>
          </a:r>
        </a:p>
        <a:p>
          <a:pPr marL="0" indent="0">
            <a:spcBef>
              <a:spcPts val="600"/>
            </a:spcBef>
          </a:pPr>
          <a:r>
            <a:rPr lang="en-US" sz="1200" baseline="0">
              <a:solidFill>
                <a:schemeClr val="dk1"/>
              </a:solidFill>
              <a:latin typeface="+mn-lt"/>
              <a:ea typeface="+mn-ea"/>
              <a:cs typeface="+mn-cs"/>
            </a:rPr>
            <a:t>20.5.1.4.1 In corrosive environments or other severe exposure conditions, the specified concrete cover shall be increased as deemed necessary.</a:t>
          </a:r>
        </a:p>
        <a:p>
          <a:pPr marL="0" indent="0">
            <a:spcBef>
              <a:spcPts val="600"/>
            </a:spcBef>
          </a:pPr>
          <a:r>
            <a:rPr lang="en-US" sz="1200" baseline="0">
              <a:solidFill>
                <a:schemeClr val="dk1"/>
              </a:solidFill>
              <a:latin typeface="+mn-lt"/>
              <a:ea typeface="+mn-ea"/>
              <a:cs typeface="+mn-cs"/>
            </a:rPr>
            <a:t>Commentary R20.5.1.4.1 Additionally, for corrosion protection, a specified concrete cover for reinforcement not less than 2 in. for walls and slabs and not less than 2-1/2 in. for other members is recommended. For precast concrete members manufactured under plant control conditions, a specified concrete cover not less than 1-1/2 in. for walls and slabs and not less than 2 in. for other members is recommended.</a:t>
          </a:r>
        </a:p>
        <a:p>
          <a:pPr marL="0" indent="0">
            <a:spcBef>
              <a:spcPts val="600"/>
            </a:spcBef>
          </a:pPr>
          <a:r>
            <a:rPr lang="en-US" sz="1200" baseline="0">
              <a:solidFill>
                <a:schemeClr val="dk1"/>
              </a:solidFill>
              <a:latin typeface="+mn-lt"/>
              <a:ea typeface="+mn-ea"/>
              <a:cs typeface="+mn-cs"/>
            </a:rPr>
            <a:t>20.5.1.4.2 For prestressed concrete members classified as Class T or C in 24.5.2 and exposed to corrosive environments or other severe exposure categories such as those given in 19.3, the specified concrete cover for prestressed reinforcement shall be at least one and one-half times the cover in 20.5.1.3.2 for cast-in-place members and in 20.5.1.3.3 for precast members.</a:t>
          </a:r>
        </a:p>
        <a:p>
          <a:pPr marL="0" indent="0">
            <a:spcBef>
              <a:spcPts val="600"/>
            </a:spcBef>
          </a:pPr>
          <a:r>
            <a:rPr lang="en-US" sz="1200" baseline="0">
              <a:solidFill>
                <a:schemeClr val="dk1"/>
              </a:solidFill>
              <a:latin typeface="+mn-lt"/>
              <a:ea typeface="+mn-ea"/>
              <a:cs typeface="+mn-cs"/>
            </a:rPr>
            <a:t>20.5.1.4.3 If the precompressed tension zone is not in tension under sustained loads, 20.5.1.4.2 need not be satisfied.</a:t>
          </a:r>
        </a:p>
        <a:p>
          <a:pPr>
            <a:spcBef>
              <a:spcPts val="600"/>
            </a:spcBef>
          </a:pPr>
          <a:endParaRPr lang="en-US" sz="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80596</xdr:colOff>
      <xdr:row>1</xdr:row>
      <xdr:rowOff>21981</xdr:rowOff>
    </xdr:from>
    <xdr:to>
      <xdr:col>20</xdr:col>
      <xdr:colOff>57978</xdr:colOff>
      <xdr:row>9</xdr:row>
      <xdr:rowOff>140805</xdr:rowOff>
    </xdr:to>
    <xdr:sp macro="" textlink="">
      <xdr:nvSpPr>
        <xdr:cNvPr id="10" name="TextBox 9">
          <a:extLst>
            <a:ext uri="{FF2B5EF4-FFF2-40B4-BE49-F238E27FC236}">
              <a16:creationId xmlns:a16="http://schemas.microsoft.com/office/drawing/2014/main" id="{00000000-0008-0000-0700-00000A000000}"/>
            </a:ext>
          </a:extLst>
        </xdr:cNvPr>
        <xdr:cNvSpPr txBox="1"/>
      </xdr:nvSpPr>
      <xdr:spPr>
        <a:xfrm>
          <a:off x="80596" y="287024"/>
          <a:ext cx="12384730" cy="1642824"/>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US" sz="1200"/>
            <a:t>Specify strength that is the higher of that required for structural design or durability based on assigned exposure class. Specify strength at 28 days or other test age. If loads</a:t>
          </a:r>
          <a:r>
            <a:rPr lang="en-US" sz="1200" baseline="0"/>
            <a:t> on the member are </a:t>
          </a:r>
          <a:r>
            <a:rPr lang="en-US" sz="1200"/>
            <a:t>anticipated at a later age, change the test</a:t>
          </a:r>
          <a:r>
            <a:rPr lang="en-US" sz="1200" baseline="0"/>
            <a:t> age for strength acceptance to </a:t>
          </a:r>
          <a:r>
            <a:rPr lang="en-US" sz="1200"/>
            <a:t>56 or 90 days. This</a:t>
          </a:r>
          <a:r>
            <a:rPr lang="en-US" sz="1200" baseline="0"/>
            <a:t> permits the use of more sustainable concrete mixtures. If an early age strength is required for construction, the strength at the test age can be significantly greater than that required for loads. </a:t>
          </a:r>
          <a:r>
            <a:rPr lang="en-US" sz="1200"/>
            <a:t> </a:t>
          </a:r>
        </a:p>
        <a:p>
          <a:pPr>
            <a:spcBef>
              <a:spcPts val="600"/>
            </a:spcBef>
          </a:pPr>
          <a:r>
            <a:rPr lang="en-US" sz="1200"/>
            <a:t>Select water-cementitious materials ratio (w/cm) only if in-service durability exposure conditions apply to the structural member. Select the lowest w/cm as required for the assigned durability Exposure Classes. The specified strength should be consistent with the specified</a:t>
          </a:r>
          <a:r>
            <a:rPr lang="en-US" sz="1200" baseline="0"/>
            <a:t> maximum </a:t>
          </a:r>
          <a:r>
            <a:rPr lang="en-US" sz="1200"/>
            <a:t>water-cementitious materials ratio. If these are not consistent, acceptance based on strength will not assure that the w/cm is being achieved. Consider performance alternatives to w/cm.  </a:t>
          </a:r>
        </a:p>
        <a:p>
          <a:pPr>
            <a:spcBef>
              <a:spcPts val="600"/>
            </a:spcBef>
          </a:pPr>
          <a:r>
            <a:rPr lang="en-US" sz="1200"/>
            <a:t>Max w/cm does not apply to lightweight concrete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80596</xdr:colOff>
      <xdr:row>1</xdr:row>
      <xdr:rowOff>21980</xdr:rowOff>
    </xdr:from>
    <xdr:to>
      <xdr:col>20</xdr:col>
      <xdr:colOff>16565</xdr:colOff>
      <xdr:row>14</xdr:row>
      <xdr:rowOff>57150</xdr:rowOff>
    </xdr:to>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80596" y="287023"/>
          <a:ext cx="12343317" cy="251167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US" sz="1200"/>
            <a:t>Select temperature limits as follows:   </a:t>
          </a:r>
        </a:p>
        <a:p>
          <a:pPr>
            <a:spcBef>
              <a:spcPts val="600"/>
            </a:spcBef>
          </a:pPr>
          <a:r>
            <a:rPr lang="en-US" sz="1200">
              <a:solidFill>
                <a:srgbClr val="FF0000"/>
              </a:solidFill>
            </a:rPr>
            <a:t>(a)  Unless</a:t>
          </a:r>
          <a:r>
            <a:rPr lang="en-US" sz="1200" baseline="0">
              <a:solidFill>
                <a:srgbClr val="FF0000"/>
              </a:solidFill>
            </a:rPr>
            <a:t> otherwise specified,</a:t>
          </a:r>
          <a:r>
            <a:rPr lang="en-US" sz="1200">
              <a:solidFill>
                <a:srgbClr val="FF0000"/>
              </a:solidFill>
            </a:rPr>
            <a:t> concrete temperature as delivered shall not exceed [95°F]. </a:t>
          </a:r>
        </a:p>
        <a:p>
          <a:pPr>
            <a:spcBef>
              <a:spcPts val="600"/>
            </a:spcBef>
          </a:pPr>
          <a:r>
            <a:rPr lang="en-US" sz="1200">
              <a:solidFill>
                <a:schemeClr val="tx1"/>
              </a:solidFill>
            </a:rPr>
            <a:t>If concrete delivered in hot weather with a temperature higher than 95</a:t>
          </a:r>
          <a:r>
            <a:rPr lang="en-US" sz="1200">
              <a:solidFill>
                <a:schemeClr val="tx1"/>
              </a:solidFill>
              <a:effectLst/>
              <a:latin typeface="+mn-lt"/>
              <a:ea typeface="+mn-ea"/>
              <a:cs typeface="+mn-cs"/>
            </a:rPr>
            <a:t>°</a:t>
          </a:r>
          <a:r>
            <a:rPr lang="en-US" sz="1200">
              <a:solidFill>
                <a:schemeClr val="tx1"/>
              </a:solidFill>
            </a:rPr>
            <a:t>F has been used successfully a local region, the higher temperature may be permitted. </a:t>
          </a:r>
        </a:p>
        <a:p>
          <a:pPr>
            <a:spcBef>
              <a:spcPts val="600"/>
            </a:spcBef>
          </a:pPr>
          <a:r>
            <a:rPr lang="en-US" sz="1200">
              <a:solidFill>
                <a:srgbClr val="FF0000"/>
              </a:solidFill>
            </a:rPr>
            <a:t>(b) Unless otherwise specified, in cold weather, concrete temperature as delivered shall not be less than [55°F for section size &lt;12 in] [50</a:t>
          </a:r>
          <a:r>
            <a:rPr lang="en-US" sz="1200">
              <a:solidFill>
                <a:srgbClr val="FF0000"/>
              </a:solidFill>
              <a:effectLst/>
              <a:latin typeface="+mn-lt"/>
              <a:ea typeface="+mn-ea"/>
              <a:cs typeface="+mn-cs"/>
            </a:rPr>
            <a:t>°</a:t>
          </a:r>
          <a:r>
            <a:rPr lang="en-US" sz="1200">
              <a:solidFill>
                <a:srgbClr val="FF0000"/>
              </a:solidFill>
            </a:rPr>
            <a:t>F for 12-36 in] [45</a:t>
          </a:r>
          <a:r>
            <a:rPr lang="en-US" sz="1200">
              <a:solidFill>
                <a:srgbClr val="FF0000"/>
              </a:solidFill>
              <a:effectLst/>
              <a:latin typeface="+mn-lt"/>
              <a:ea typeface="+mn-ea"/>
              <a:cs typeface="+mn-cs"/>
            </a:rPr>
            <a:t>°</a:t>
          </a:r>
          <a:r>
            <a:rPr lang="en-US" sz="1200">
              <a:solidFill>
                <a:srgbClr val="FF0000"/>
              </a:solidFill>
            </a:rPr>
            <a:t>F for 36-72] [40</a:t>
          </a:r>
          <a:r>
            <a:rPr lang="en-US" sz="1200">
              <a:solidFill>
                <a:srgbClr val="FF0000"/>
              </a:solidFill>
              <a:effectLst/>
              <a:latin typeface="+mn-lt"/>
              <a:ea typeface="+mn-ea"/>
              <a:cs typeface="+mn-cs"/>
            </a:rPr>
            <a:t>°</a:t>
          </a:r>
          <a:r>
            <a:rPr lang="en-US" sz="1200">
              <a:solidFill>
                <a:srgbClr val="FF0000"/>
              </a:solidFill>
            </a:rPr>
            <a:t>F for &gt;72 in]. Temperature of concrete as placed</a:t>
          </a:r>
          <a:r>
            <a:rPr lang="en-US" sz="1200" baseline="0">
              <a:solidFill>
                <a:srgbClr val="FF0000"/>
              </a:solidFill>
            </a:rPr>
            <a:t> shall not exceed these values by more than 20°F</a:t>
          </a:r>
          <a:endParaRPr lang="en-US" sz="1200">
            <a:solidFill>
              <a:srgbClr val="FF0000"/>
            </a:solidFill>
          </a:endParaRPr>
        </a:p>
        <a:p>
          <a:pPr>
            <a:spcBef>
              <a:spcPts val="600"/>
            </a:spcBef>
          </a:pPr>
          <a:r>
            <a:rPr lang="en-US" sz="1200"/>
            <a:t>For mass concrete members (typically with minimum dimension at 3 feet), the maximum temperature of concrete after placement in the core of these members shall not exceed 160°F; the maximum temperature difference between center and surface of placement shall not exceed 35</a:t>
          </a:r>
          <a:r>
            <a:rPr lang="en-US" sz="1200">
              <a:solidFill>
                <a:schemeClr val="dk1"/>
              </a:solidFill>
              <a:effectLst/>
              <a:latin typeface="+mn-lt"/>
              <a:ea typeface="+mn-ea"/>
              <a:cs typeface="+mn-cs"/>
            </a:rPr>
            <a:t>°</a:t>
          </a:r>
          <a:r>
            <a:rPr lang="en-US" sz="1200"/>
            <a:t>F. </a:t>
          </a:r>
        </a:p>
        <a:p>
          <a:pPr>
            <a:spcBef>
              <a:spcPts val="600"/>
            </a:spcBef>
          </a:pPr>
          <a:r>
            <a:rPr lang="en-US" sz="1200">
              <a:solidFill>
                <a:schemeClr val="dk1"/>
              </a:solidFill>
              <a:effectLst/>
              <a:latin typeface="+mn-lt"/>
              <a:ea typeface="+mn-ea"/>
              <a:cs typeface="+mn-cs"/>
            </a:rPr>
            <a:t>ACI 308R suggests that the maximum internal temperature can be up to 185°F for concrete mixtures containing some combinations of cement and SCMs. </a:t>
          </a:r>
          <a:r>
            <a:rPr lang="en-US" sz="1200"/>
            <a:t>A thermal control plan that models a lower risk of thermal cracking can be used to permit a higher temperature differential. </a:t>
          </a:r>
        </a:p>
        <a:p>
          <a:pPr>
            <a:spcBef>
              <a:spcPts val="600"/>
            </a:spcBef>
          </a:pPr>
          <a:r>
            <a:rPr lang="en-US" sz="1200"/>
            <a:t>Details of a thermal control plan is covered in Section 8 of ACI 301-20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80596</xdr:colOff>
      <xdr:row>1</xdr:row>
      <xdr:rowOff>21980</xdr:rowOff>
    </xdr:from>
    <xdr:to>
      <xdr:col>20</xdr:col>
      <xdr:colOff>24848</xdr:colOff>
      <xdr:row>25</xdr:row>
      <xdr:rowOff>173935</xdr:rowOff>
    </xdr:to>
    <xdr:sp macro="" textlink="">
      <xdr:nvSpPr>
        <xdr:cNvPr id="12" name="TextBox 11">
          <a:extLst>
            <a:ext uri="{FF2B5EF4-FFF2-40B4-BE49-F238E27FC236}">
              <a16:creationId xmlns:a16="http://schemas.microsoft.com/office/drawing/2014/main" id="{00000000-0008-0000-0900-00000C000000}"/>
            </a:ext>
          </a:extLst>
        </xdr:cNvPr>
        <xdr:cNvSpPr txBox="1"/>
      </xdr:nvSpPr>
      <xdr:spPr>
        <a:xfrm>
          <a:off x="80596" y="287023"/>
          <a:ext cx="12351600" cy="472395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US" sz="1200"/>
            <a:t>The durability of concrete is impacted by the resistance of the concrete to fluid penetration, or its permeability. A high rate of water absorption in concrete will increase the degree of saturation making the concrete less resistant to cycles of freezing and thawing, thereby accelerating the deterioration. Similarly, penetration of sulfates or chlorides will result in sulfate attack and corrosion of steel reinforcement in concrete. Currently, industry standards (ACI 318-19 and ACI 301-20) provide limits on w/cm to achieve low permeability and the intended durability. Concrete permeability is additionally improved by the use of supplementary cementitious materials which also provide other durability and sustainability benefits. The use of SCMs to reduce permeability is not given appropriate credit in the ACI 318. Moreover, the w/cm of concrete cannot be reliably measured and verified in the field and acceptance is based on strength tests.</a:t>
          </a:r>
        </a:p>
        <a:p>
          <a:pPr>
            <a:spcBef>
              <a:spcPts val="600"/>
            </a:spcBef>
          </a:pPr>
          <a:r>
            <a:rPr lang="en-US" sz="1200"/>
            <a:t>ASTM C1202, Test Method for Electrical Indication Of Concrete’s Ability To Resist Chloride Ion Penetration, and ASTM C1876, Test Method For Bulk Electrical Resistivity Or Bulk Conductivity Of Concrete, are test methods that determine the conductivity or resistivity of the concrete, respectively. These electrical properties have been correlated to the rate of chloride ingress. A lower charge passed, measured as coulombs in ASTM C1202, or a higher resistivity, measured as </a:t>
          </a:r>
          <a:r>
            <a:rPr lang="en-US" sz="1200" baseline="0">
              <a:latin typeface="Symbol" panose="05050102010706020507" pitchFamily="18" charset="2"/>
            </a:rPr>
            <a:t>W</a:t>
          </a:r>
          <a:r>
            <a:rPr lang="en-US" sz="1200"/>
            <a:t>-m in ASTM C1876, represents reduced permeability. These tests could be used as an alternative to specifying w/cm when reduced permeability is required. This is typically done by performing the test on the proposed mixture and documenting the result with the submittal. Test specimens should ideally be tested after 56 days of standard curing in laboratory conditions. A test is the average of at least two specimens. </a:t>
          </a:r>
        </a:p>
        <a:p>
          <a:pPr>
            <a:spcBef>
              <a:spcPts val="600"/>
            </a:spcBef>
          </a:pPr>
          <a:r>
            <a:rPr lang="en-US" sz="1200"/>
            <a:t>ACI 318-19 does not have a performance alternative to w/cm. Section 1.10 of  ACI 318-19 indicates that alternates to Code requirements that meet the intent can be proposed</a:t>
          </a:r>
          <a:r>
            <a:rPr lang="en-US" sz="1200" baseline="0"/>
            <a:t> and need approval of the </a:t>
          </a:r>
          <a:r>
            <a:rPr lang="en-US" sz="1200"/>
            <a:t>building official. </a:t>
          </a:r>
        </a:p>
        <a:p>
          <a:pPr>
            <a:spcBef>
              <a:spcPts val="600"/>
            </a:spcBef>
          </a:pPr>
          <a:r>
            <a:rPr lang="en-US" sz="1200"/>
            <a:t>The performance criteria for ASTM C1202 or ASTM C1876 should apply to specimens that have been subject to standard moist curing for 56 days. The performance data should be provided at mixture submittal stage.  </a:t>
          </a:r>
        </a:p>
        <a:p>
          <a:pPr>
            <a:spcBef>
              <a:spcPts val="600"/>
            </a:spcBef>
          </a:pPr>
          <a:r>
            <a:rPr lang="en-US" sz="1200" baseline="0"/>
            <a:t>ASTM C1202 includes an accelerated curing procedure for 28 days that should be used for mixtures containing SCMs if 56-day curing is not feasible. For concrete mixtures containing only portland cement, standard cure for 28 days. Guidance on results: charge passed &gt; 4000 C is High; 2000 to 4000 C  is Moderate; 1000 to 2000 C is Low; 100 to 1000 C is Very Low; and &lt; 100 C is Negligible</a:t>
          </a:r>
        </a:p>
        <a:p>
          <a:pPr>
            <a:spcBef>
              <a:spcPts val="600"/>
            </a:spcBef>
          </a:pPr>
          <a:r>
            <a:rPr lang="en-US" sz="1200" baseline="0"/>
            <a:t>ASTM C1876 indicates that the specimens should be cured in a simulated pore solution of specific composition; however, curing in lime water, which is easier, will give similar results. There is no specific guidance provided in the test method. The resistivity criteria in ohm-m suggested in this document will provide concrete of permeability similar to that with mixtures at the relevant w/cm: 0.55 - min </a:t>
          </a:r>
          <a:r>
            <a:rPr lang="en-US" sz="1200">
              <a:solidFill>
                <a:schemeClr val="dk1"/>
              </a:solidFill>
              <a:effectLst/>
              <a:latin typeface="+mn-lt"/>
              <a:ea typeface="+mn-ea"/>
              <a:cs typeface="+mn-cs"/>
            </a:rPr>
            <a:t>60 ohm-m; 0.50 min 72 ohm-m; 0.45 - min 90 ohm-m; and 0.40</a:t>
          </a:r>
          <a:r>
            <a:rPr lang="en-US" sz="1200" baseline="0">
              <a:solidFill>
                <a:schemeClr val="dk1"/>
              </a:solidFill>
              <a:effectLst/>
              <a:latin typeface="+mn-lt"/>
              <a:ea typeface="+mn-ea"/>
              <a:cs typeface="+mn-cs"/>
            </a:rPr>
            <a:t> - min 120 ohm-m.</a:t>
          </a:r>
        </a:p>
        <a:p>
          <a:pPr>
            <a:spcBef>
              <a:spcPts val="600"/>
            </a:spcBef>
          </a:pPr>
          <a:r>
            <a:rPr lang="en-US" sz="1200" baseline="0">
              <a:solidFill>
                <a:schemeClr val="dk1"/>
              </a:solidFill>
              <a:effectLst/>
              <a:latin typeface="+mn-lt"/>
              <a:ea typeface="+mn-ea"/>
              <a:cs typeface="+mn-cs"/>
            </a:rPr>
            <a:t>Results from these test methods, especially ASTM C1202, can be variable and are very sensitive to specimen curing and care. If improper practices are followed in the field for curing test specimens (as is common for strength specimens), the results will not be reliable. It is suggested that these tests be used as a means to prequalify mixtures (approve based on submittal) and use strength as the jobsite acceptance process. </a:t>
          </a:r>
          <a:endParaRPr lang="en-US" sz="1200" baseline="0"/>
        </a:p>
        <a:p>
          <a:pPr>
            <a:spcBef>
              <a:spcPts val="600"/>
            </a:spcBef>
          </a:pPr>
          <a:r>
            <a:rPr lang="en-US" sz="1200" baseline="0"/>
            <a:t> </a:t>
          </a:r>
          <a:endParaRPr lang="en-US" sz="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80596</xdr:colOff>
      <xdr:row>1</xdr:row>
      <xdr:rowOff>21980</xdr:rowOff>
    </xdr:from>
    <xdr:to>
      <xdr:col>20</xdr:col>
      <xdr:colOff>74543</xdr:colOff>
      <xdr:row>5</xdr:row>
      <xdr:rowOff>182217</xdr:rowOff>
    </xdr:to>
    <xdr:sp macro="" textlink="">
      <xdr:nvSpPr>
        <xdr:cNvPr id="13" name="TextBox 12">
          <a:extLst>
            <a:ext uri="{FF2B5EF4-FFF2-40B4-BE49-F238E27FC236}">
              <a16:creationId xmlns:a16="http://schemas.microsoft.com/office/drawing/2014/main" id="{00000000-0008-0000-0A00-00000D000000}"/>
            </a:ext>
          </a:extLst>
        </xdr:cNvPr>
        <xdr:cNvSpPr txBox="1"/>
      </xdr:nvSpPr>
      <xdr:spPr>
        <a:xfrm>
          <a:off x="80596" y="287023"/>
          <a:ext cx="12401295" cy="922237"/>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US" sz="1200"/>
            <a:t>Select nominal maximum size of aggregate as the smallest based on: </a:t>
          </a:r>
        </a:p>
        <a:p>
          <a:pPr marL="228600">
            <a:spcBef>
              <a:spcPts val="0"/>
            </a:spcBef>
          </a:pPr>
          <a:r>
            <a:rPr lang="en-US" sz="1200"/>
            <a:t>1/5 narrowest dimension between sides of forms,  </a:t>
          </a:r>
        </a:p>
        <a:p>
          <a:pPr marL="228600">
            <a:spcBef>
              <a:spcPts val="0"/>
            </a:spcBef>
          </a:pPr>
          <a:r>
            <a:rPr lang="en-US" sz="1200"/>
            <a:t>1/3 depth of slabs, or  </a:t>
          </a:r>
        </a:p>
        <a:p>
          <a:pPr marL="228600">
            <a:spcBef>
              <a:spcPts val="0"/>
            </a:spcBef>
          </a:pPr>
          <a:r>
            <a:rPr lang="en-US" sz="1200"/>
            <a:t>3/4 minimum clear spacing between reinforcement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07BC3-2B73-4E99-971F-B7B1FFB015AA}">
  <sheetPr codeName="Sheet1"/>
  <dimension ref="B1:Q38"/>
  <sheetViews>
    <sheetView showGridLines="0" showRowColHeaders="0" tabSelected="1" zoomScale="90" zoomScaleNormal="90" workbookViewId="0">
      <selection activeCell="G12" sqref="G12:J12"/>
    </sheetView>
  </sheetViews>
  <sheetFormatPr defaultRowHeight="21" x14ac:dyDescent="0.25"/>
  <cols>
    <col min="1" max="1" width="6.140625" style="36" customWidth="1"/>
    <col min="2" max="2" width="38.140625" style="36" customWidth="1"/>
    <col min="3" max="3" width="18.85546875" style="36" customWidth="1"/>
    <col min="4" max="4" width="20.85546875" style="36" customWidth="1"/>
    <col min="5" max="5" width="20" style="36" customWidth="1"/>
    <col min="6" max="6" width="10.28515625" style="36" customWidth="1"/>
    <col min="7" max="8" width="13" style="36" customWidth="1"/>
    <col min="9" max="9" width="4.5703125" style="36" customWidth="1"/>
    <col min="10" max="10" width="9.140625" style="37"/>
    <col min="11" max="11" width="9.140625" style="36"/>
    <col min="12" max="12" width="17.42578125" style="36" bestFit="1" customWidth="1"/>
    <col min="13" max="16384" width="9.140625" style="36"/>
  </cols>
  <sheetData>
    <row r="1" spans="2:11" ht="21.75" thickBot="1" x14ac:dyDescent="0.3">
      <c r="B1" s="146" t="s">
        <v>93</v>
      </c>
      <c r="C1" s="146"/>
      <c r="D1" s="146"/>
      <c r="E1" s="146"/>
      <c r="F1" s="146"/>
      <c r="G1" s="146"/>
      <c r="H1" s="146"/>
    </row>
    <row r="2" spans="2:11" ht="21.75" thickBot="1" x14ac:dyDescent="0.4">
      <c r="B2" s="141" t="s">
        <v>99</v>
      </c>
      <c r="C2" s="142"/>
      <c r="D2" s="143"/>
      <c r="G2" s="135" t="s">
        <v>134</v>
      </c>
      <c r="H2" s="135"/>
      <c r="I2" s="135"/>
    </row>
    <row r="3" spans="2:11" ht="21" customHeight="1" thickBot="1" x14ac:dyDescent="0.3">
      <c r="B3" s="38" t="s">
        <v>0</v>
      </c>
      <c r="C3" s="136"/>
      <c r="D3" s="136"/>
      <c r="E3" s="39"/>
    </row>
    <row r="4" spans="2:11" ht="21" customHeight="1" thickBot="1" x14ac:dyDescent="0.3">
      <c r="B4" s="40" t="s">
        <v>1</v>
      </c>
      <c r="C4" s="88"/>
      <c r="D4" s="139" t="s">
        <v>34</v>
      </c>
      <c r="E4" s="140"/>
      <c r="G4" s="106"/>
      <c r="H4" s="106"/>
      <c r="I4" s="106"/>
    </row>
    <row r="5" spans="2:11" ht="21" customHeight="1" thickBot="1" x14ac:dyDescent="0.4">
      <c r="B5" s="38" t="s">
        <v>22</v>
      </c>
      <c r="C5" s="41"/>
      <c r="D5" s="130"/>
      <c r="E5" s="131"/>
      <c r="G5" s="120" t="s">
        <v>135</v>
      </c>
      <c r="H5" s="120"/>
      <c r="I5" s="120"/>
    </row>
    <row r="6" spans="2:11" ht="23.25" customHeight="1" thickBot="1" x14ac:dyDescent="0.4">
      <c r="B6" s="40" t="s">
        <v>2</v>
      </c>
      <c r="C6" s="41"/>
      <c r="D6" s="139"/>
      <c r="E6" s="140"/>
      <c r="G6" s="120" t="s">
        <v>136</v>
      </c>
      <c r="H6" s="120"/>
      <c r="I6" s="120"/>
      <c r="J6" s="120"/>
      <c r="K6" s="120"/>
    </row>
    <row r="7" spans="2:11" ht="23.25" customHeight="1" thickBot="1" x14ac:dyDescent="0.3">
      <c r="B7" s="43" t="s">
        <v>100</v>
      </c>
      <c r="C7" s="41"/>
      <c r="D7" s="44"/>
      <c r="E7" s="45"/>
      <c r="G7" s="106"/>
      <c r="H7" s="90"/>
      <c r="I7" s="106"/>
    </row>
    <row r="8" spans="2:11" ht="23.25" customHeight="1" thickBot="1" x14ac:dyDescent="0.3">
      <c r="B8" s="46" t="s">
        <v>54</v>
      </c>
      <c r="C8" s="41"/>
      <c r="D8" s="139"/>
      <c r="E8" s="140"/>
      <c r="G8" s="90"/>
      <c r="H8" s="106"/>
      <c r="I8" s="106"/>
    </row>
    <row r="9" spans="2:11" ht="24" customHeight="1" x14ac:dyDescent="0.35">
      <c r="B9" s="43" t="s">
        <v>91</v>
      </c>
      <c r="C9" s="47"/>
      <c r="D9" s="47"/>
      <c r="E9" s="48"/>
      <c r="G9" s="120" t="s">
        <v>137</v>
      </c>
      <c r="H9" s="120"/>
      <c r="I9" s="120"/>
      <c r="J9" s="120"/>
    </row>
    <row r="10" spans="2:11" ht="24.75" customHeight="1" x14ac:dyDescent="0.35">
      <c r="B10" s="49" t="s">
        <v>92</v>
      </c>
      <c r="C10" s="50"/>
      <c r="D10" s="50"/>
      <c r="E10" s="51"/>
      <c r="G10" s="120" t="s">
        <v>138</v>
      </c>
      <c r="H10" s="120"/>
      <c r="I10" s="120"/>
      <c r="J10" s="120"/>
    </row>
    <row r="11" spans="2:11" ht="21.75" customHeight="1" x14ac:dyDescent="0.35">
      <c r="B11" s="49" t="s">
        <v>29</v>
      </c>
      <c r="C11" s="50"/>
      <c r="D11" s="50"/>
      <c r="E11" s="51"/>
      <c r="G11" s="120" t="s">
        <v>139</v>
      </c>
      <c r="H11" s="120"/>
      <c r="I11" s="120"/>
      <c r="J11" s="120"/>
    </row>
    <row r="12" spans="2:11" ht="22.5" customHeight="1" thickBot="1" x14ac:dyDescent="0.4">
      <c r="B12" s="52" t="s">
        <v>30</v>
      </c>
      <c r="C12" s="53"/>
      <c r="D12" s="53"/>
      <c r="E12" s="54"/>
      <c r="G12" s="120" t="s">
        <v>140</v>
      </c>
      <c r="H12" s="120"/>
      <c r="I12" s="120"/>
      <c r="J12" s="120"/>
    </row>
    <row r="13" spans="2:11" ht="21.75" thickBot="1" x14ac:dyDescent="0.3">
      <c r="B13" s="55" t="s">
        <v>75</v>
      </c>
      <c r="G13" s="42"/>
    </row>
    <row r="14" spans="2:11" x14ac:dyDescent="0.25">
      <c r="B14" s="46" t="s">
        <v>64</v>
      </c>
      <c r="C14" s="56" t="s">
        <v>32</v>
      </c>
      <c r="D14" s="57" t="s">
        <v>33</v>
      </c>
      <c r="E14" s="148"/>
      <c r="F14" s="149"/>
      <c r="G14" s="150"/>
    </row>
    <row r="15" spans="2:11" ht="21.75" customHeight="1" x14ac:dyDescent="0.25">
      <c r="B15" s="58" t="str">
        <f>IF(Details!E3=TRUE,"F0",CHOOSE(Details!E7,Details!G6,Details!G7,Details!G8,Details!G9,Details!G10))</f>
        <v/>
      </c>
      <c r="C15" s="59" t="str">
        <f>IF(OR(Details!E3=TRUE,Details!A54=TRUE),"N/A",CHOOSE(Details!E7,Details!I6,Details!I7,Details!I8,Details!I9,Details!I10))</f>
        <v>N/A</v>
      </c>
      <c r="D15" s="60" t="str">
        <f>IF(Details!E3=TRUE,2500,CHOOSE(Details!E7,Details!H6,Details!H7,Details!H8,Details!H9,Details!H10))</f>
        <v>N/A</v>
      </c>
      <c r="E15" s="137" t="s">
        <v>96</v>
      </c>
      <c r="F15" s="138"/>
      <c r="G15" s="61"/>
    </row>
    <row r="16" spans="2:11" ht="21.75" customHeight="1" x14ac:dyDescent="0.25">
      <c r="B16" s="58" t="str">
        <f>IF(Details!E3=TRUE,"S0",CHOOSE(Details!E13,Details!G12,Details!G13,Details!G14,Details!G15,Details!G16))</f>
        <v/>
      </c>
      <c r="C16" s="59" t="str">
        <f>IF(OR(Details!E3=TRUE,Details!A54=TRUE),"N/A",CHOOSE(Details!E13,Details!I6,Details!I13,Details!I14,Details!I15,Details!I16))</f>
        <v>N/A</v>
      </c>
      <c r="D16" s="60" t="str">
        <f>IF(Details!E3=TRUE,2500,CHOOSE(Details!E13,Details!H6,Details!H13,Details!H14,Details!H15,Details!H16))</f>
        <v>N/A</v>
      </c>
      <c r="E16" s="137" t="s">
        <v>45</v>
      </c>
      <c r="F16" s="138"/>
      <c r="G16" s="61"/>
    </row>
    <row r="17" spans="2:17" ht="21" customHeight="1" x14ac:dyDescent="0.25">
      <c r="B17" s="58" t="str">
        <f>IF(Details!E3=TRUE,"W0",CHOOSE(Details!E19,Details!G18,Details!G19,Details!G20,Details!G21))</f>
        <v/>
      </c>
      <c r="C17" s="59" t="str">
        <f>IF(OR(Details!E3=TRUE,Details!A54=TRUE),"N/A",CHOOSE(Details!E19,Details!I6,Details!I19,Details!I20,Details!I21))</f>
        <v>N/A</v>
      </c>
      <c r="D17" s="60" t="str">
        <f>IF(Details!E3=TRUE,2500,CHOOSE(Details!E19,Details!H6,Details!H19,Details!H20,Details!H21))</f>
        <v>N/A</v>
      </c>
      <c r="E17" s="151"/>
      <c r="F17" s="152"/>
      <c r="G17" s="153"/>
      <c r="J17" s="110"/>
    </row>
    <row r="18" spans="2:17" ht="21" customHeight="1" thickBot="1" x14ac:dyDescent="0.3">
      <c r="B18" s="62" t="str">
        <f>IF(Details!E3=TRUE,"C0",CHOOSE(Details!E24,Details!G23,Details!G24,Details!G25,Details!G26))</f>
        <v/>
      </c>
      <c r="C18" s="63" t="str">
        <f>IF(OR(Details!E3=TRUE,Details!A54=TRUE),"N/A",CHOOSE(Details!E24,Details!I6,Details!I24,Details!I25,Details!I26))</f>
        <v>N/A</v>
      </c>
      <c r="D18" s="64" t="str">
        <f>IF(Details!E3=TRUE,2500,CHOOSE(Details!E24,Details!H6,Details!H24,Details!H25,Details!H26))</f>
        <v>N/A</v>
      </c>
      <c r="E18" s="154" t="str">
        <f>IF(B18="C2","Review 20.5 in ACI 318 for cover requirements","")</f>
        <v/>
      </c>
      <c r="F18" s="155"/>
      <c r="G18" s="156"/>
      <c r="H18" s="111"/>
      <c r="J18" s="65"/>
    </row>
    <row r="19" spans="2:17" ht="21.75" thickBot="1" x14ac:dyDescent="0.3">
      <c r="B19" s="55" t="s">
        <v>84</v>
      </c>
      <c r="J19" s="66"/>
      <c r="K19" s="67"/>
    </row>
    <row r="20" spans="2:17" ht="33" customHeight="1" thickBot="1" x14ac:dyDescent="0.3">
      <c r="B20" s="68" t="s">
        <v>58</v>
      </c>
      <c r="C20" s="69" t="str">
        <f>IF(OR(Details!E3=TRUE,Details!E4=TRUE,Details!A42=TRUE,B15="",B16="",B17="",B18=""),"N/A",MIN(C15:C18))</f>
        <v>N/A</v>
      </c>
      <c r="D20" s="117" t="str">
        <f>IF(C20="N/A","Max w/cm not specified: Exposure Classes not assigned; interior member; lightweight concrete; or performance alternative to w/cm is used","")</f>
        <v>Max w/cm not specified: Exposure Classes not assigned; interior member; lightweight concrete; or performance alternative to w/cm is used</v>
      </c>
      <c r="E20" s="118"/>
      <c r="F20" s="118"/>
      <c r="G20" s="118"/>
      <c r="H20" s="119"/>
      <c r="J20" s="113" t="s">
        <v>141</v>
      </c>
      <c r="K20" s="113"/>
      <c r="L20" s="113"/>
      <c r="M20" s="113"/>
      <c r="N20" s="113"/>
      <c r="O20" s="113"/>
    </row>
    <row r="21" spans="2:17" ht="24" customHeight="1" thickBot="1" x14ac:dyDescent="0.3">
      <c r="B21" s="70" t="s">
        <v>59</v>
      </c>
      <c r="C21" s="71" t="str">
        <f>IF(MAX(D15:D18,C4)=0,"N/A",MAX(D15:D18,C4))</f>
        <v>N/A</v>
      </c>
      <c r="D21" s="72" t="s">
        <v>34</v>
      </c>
      <c r="E21" s="144"/>
      <c r="F21" s="144"/>
      <c r="G21" s="144"/>
      <c r="H21" s="145"/>
      <c r="J21" s="113"/>
      <c r="K21" s="113"/>
      <c r="L21" s="113"/>
      <c r="M21" s="113"/>
      <c r="N21" s="113"/>
      <c r="O21" s="113"/>
    </row>
    <row r="22" spans="2:17" ht="24" customHeight="1" thickBot="1" x14ac:dyDescent="0.3">
      <c r="B22" s="40" t="s">
        <v>39</v>
      </c>
      <c r="C22" s="73" t="str">
        <f>IF(OR(B15="F0",B15="",Details!E28=1),"N/A",IF(C21&gt;=5000,D22-1,D22))</f>
        <v>N/A</v>
      </c>
      <c r="D22" s="74" t="str">
        <f>IF(OR(B15="F0",B15="",Details!E28=1),"N/A",IF(B15="F1",CHOOSE(Details!E28,Details!B27,Details!B28,Details!B29,Details!B30,Details!B31,Details!B32,Details!B33,Details!B34),CHOOSE(Details!E28,Details!C27,Details!C28,Details!C29,Details!C30,Details!C31,Details!C32,Details!C33,Details!C34)))</f>
        <v>N/A</v>
      </c>
      <c r="E22" s="165" t="str">
        <f>IF(B15="F0","","Tolerance for air measured in the field: ±1.5%")</f>
        <v>Tolerance for air measured in the field: ±1.5%</v>
      </c>
      <c r="F22" s="166"/>
      <c r="G22" s="166"/>
      <c r="H22" s="167"/>
      <c r="J22" s="113" t="s">
        <v>142</v>
      </c>
      <c r="K22" s="113"/>
      <c r="L22" s="113"/>
      <c r="M22" s="113"/>
      <c r="N22" s="113"/>
      <c r="O22" s="113"/>
    </row>
    <row r="23" spans="2:17" ht="24" customHeight="1" thickBot="1" x14ac:dyDescent="0.3">
      <c r="B23" s="38" t="s">
        <v>38</v>
      </c>
      <c r="C23" s="75" t="str">
        <f>IF(Details!E5=TRUE,0.06,IF(Details!E3=TRUE,1,CHOOSE(Details!E24,Details!B37,Details!B38,Details!B39,Details!B40)))</f>
        <v>N/A</v>
      </c>
      <c r="D23" s="129"/>
      <c r="E23" s="130"/>
      <c r="F23" s="130"/>
      <c r="G23" s="130"/>
      <c r="H23" s="131"/>
      <c r="J23" s="113" t="s">
        <v>143</v>
      </c>
      <c r="K23" s="113"/>
      <c r="L23" s="113"/>
      <c r="M23" s="113"/>
      <c r="N23" s="113"/>
      <c r="O23" s="113"/>
    </row>
    <row r="24" spans="2:17" ht="34.5" customHeight="1" thickBot="1" x14ac:dyDescent="0.3">
      <c r="B24" s="46" t="s">
        <v>37</v>
      </c>
      <c r="C24" s="76" t="str">
        <f>IF(B15="F3","Yes","No")</f>
        <v>No</v>
      </c>
      <c r="D24" s="168"/>
      <c r="E24" s="168"/>
      <c r="F24" s="168"/>
      <c r="G24" s="168"/>
      <c r="H24" s="169"/>
      <c r="J24" s="113" t="s">
        <v>144</v>
      </c>
      <c r="K24" s="113"/>
      <c r="L24" s="113"/>
      <c r="M24" s="113"/>
      <c r="N24" s="113"/>
      <c r="O24" s="113"/>
    </row>
    <row r="25" spans="2:17" ht="60" customHeight="1" thickBot="1" x14ac:dyDescent="0.3">
      <c r="B25" s="38" t="s">
        <v>98</v>
      </c>
      <c r="C25" s="77" t="str">
        <f>IF(Details!E3=TRUE,Details!M43,CHOOSE(Details!E13,Details!M42,Details!M43,Details!M44,Details!M45,Details!M46))</f>
        <v>N/A</v>
      </c>
      <c r="D25" s="77" t="str">
        <f>IF(Details!E3=TRUE,Details!M43,CHOOSE(Details!E13,Details!N42,Details!M43,Details!N44,Details!N45,Details!N46))</f>
        <v>N/A</v>
      </c>
      <c r="E25" s="77" t="str">
        <f>IF(Details!E3=TRUE,Details!M43,CHOOSE(Details!E13,Details!O42,Details!M43,Details!O44,Details!O45,Details!O46))</f>
        <v>N/A</v>
      </c>
      <c r="F25" s="114" t="str">
        <f>IF(B16="S0","","One of these options can be used or the performance alternate below")</f>
        <v>One of these options can be used or the performance alternate below</v>
      </c>
      <c r="G25" s="114"/>
      <c r="H25" s="115"/>
      <c r="I25" s="78"/>
      <c r="J25" s="128" t="s">
        <v>145</v>
      </c>
      <c r="K25" s="128"/>
      <c r="L25" s="128"/>
      <c r="M25" s="128"/>
      <c r="N25" s="128"/>
      <c r="O25" s="128"/>
    </row>
    <row r="26" spans="2:17" ht="33.75" customHeight="1" thickBot="1" x14ac:dyDescent="0.3">
      <c r="B26" s="46" t="s">
        <v>97</v>
      </c>
      <c r="C26" s="79" t="str">
        <f>IF(Details!E3=TRUE,Details!M42,CHOOSE(Details!E13,Details!P42,Details!P43,Details!P44,Details!P45,Details!P46))</f>
        <v>N/A</v>
      </c>
      <c r="D26" s="118" t="str">
        <f>IF(B16="S0","","Alternative combination of cementitious materials for sulfate resistance that meet the criteria when tested by ASTM C1012")</f>
        <v>Alternative combination of cementitious materials for sulfate resistance that meet the criteria when tested by ASTM C1012</v>
      </c>
      <c r="E26" s="118"/>
      <c r="F26" s="118"/>
      <c r="G26" s="118"/>
      <c r="H26" s="119"/>
      <c r="J26" s="128"/>
      <c r="K26" s="128"/>
      <c r="L26" s="128"/>
      <c r="M26" s="128"/>
      <c r="N26" s="128"/>
      <c r="O26" s="128"/>
    </row>
    <row r="27" spans="2:17" ht="24" customHeight="1" thickBot="1" x14ac:dyDescent="0.3">
      <c r="B27" s="80" t="s">
        <v>57</v>
      </c>
      <c r="C27" s="157" t="str">
        <f>IF(OR(B16="S2",B16="S3"),"For the assigned sulfate exposure (EC-S), Calcium chloride admixtures are prohibited","")</f>
        <v/>
      </c>
      <c r="D27" s="158"/>
      <c r="E27" s="158"/>
      <c r="F27" s="158"/>
      <c r="G27" s="158"/>
      <c r="H27" s="159"/>
      <c r="J27" s="66"/>
      <c r="K27" s="66"/>
      <c r="L27" s="66"/>
      <c r="M27" s="66"/>
      <c r="N27" s="66"/>
      <c r="O27" s="66"/>
      <c r="P27" s="66"/>
      <c r="Q27" s="66"/>
    </row>
    <row r="28" spans="2:17" ht="30" customHeight="1" thickBot="1" x14ac:dyDescent="0.3">
      <c r="B28" s="81" t="s">
        <v>73</v>
      </c>
      <c r="C28" s="125" t="str">
        <f>IF(OR(B17="W1",B17="W2"),"Specify requirements for alkali silica reactions; Review ASTM C1778 and ACI 301","ASR requirements do not need to be specified.")</f>
        <v>ASR requirements do not need to be specified.</v>
      </c>
      <c r="D28" s="126"/>
      <c r="E28" s="126"/>
      <c r="F28" s="126"/>
      <c r="G28" s="126"/>
      <c r="H28" s="127"/>
      <c r="J28" s="116" t="s">
        <v>146</v>
      </c>
      <c r="K28" s="116"/>
      <c r="L28" s="116"/>
      <c r="M28" s="116"/>
      <c r="N28" s="66"/>
      <c r="O28" s="66"/>
      <c r="P28" s="66"/>
      <c r="Q28" s="66"/>
    </row>
    <row r="29" spans="2:17" ht="31.5" customHeight="1" thickBot="1" x14ac:dyDescent="0.3">
      <c r="B29" s="81" t="s">
        <v>74</v>
      </c>
      <c r="C29" s="125" t="s">
        <v>126</v>
      </c>
      <c r="D29" s="126"/>
      <c r="E29" s="126"/>
      <c r="F29" s="126"/>
      <c r="G29" s="126"/>
      <c r="H29" s="127"/>
      <c r="J29" s="66"/>
      <c r="K29" s="66"/>
      <c r="L29" s="66"/>
      <c r="M29" s="66"/>
      <c r="N29" s="66"/>
      <c r="O29" s="66"/>
      <c r="P29" s="66"/>
      <c r="Q29" s="66"/>
    </row>
    <row r="30" spans="2:17" ht="53.25" customHeight="1" thickBot="1" x14ac:dyDescent="0.3">
      <c r="B30" s="82" t="s">
        <v>80</v>
      </c>
      <c r="C30" s="132" t="s">
        <v>111</v>
      </c>
      <c r="D30" s="133"/>
      <c r="E30" s="134"/>
      <c r="F30" s="121" t="s">
        <v>127</v>
      </c>
      <c r="G30" s="114"/>
      <c r="H30" s="115"/>
      <c r="J30" s="116" t="s">
        <v>147</v>
      </c>
      <c r="K30" s="116"/>
      <c r="L30" s="116"/>
      <c r="M30" s="116"/>
      <c r="N30" s="116"/>
      <c r="O30" s="116"/>
      <c r="P30" s="116"/>
      <c r="Q30" s="66"/>
    </row>
    <row r="31" spans="2:17" ht="21.75" thickBot="1" x14ac:dyDescent="0.3">
      <c r="B31" s="55" t="s">
        <v>76</v>
      </c>
      <c r="J31" s="66"/>
      <c r="K31" s="66"/>
      <c r="L31" s="66"/>
      <c r="M31" s="66"/>
      <c r="N31" s="66"/>
      <c r="O31" s="66"/>
      <c r="P31" s="66"/>
      <c r="Q31" s="66"/>
    </row>
    <row r="32" spans="2:17" ht="72.75" customHeight="1" thickBot="1" x14ac:dyDescent="0.3">
      <c r="B32" s="83" t="s">
        <v>102</v>
      </c>
      <c r="C32" s="41"/>
      <c r="D32" s="84" t="str">
        <f>IF(Details!A42=TRUE,"ASTM C1202, max "&amp;VLOOKUP(MIN(C15:C18),Details!A43:C46,2,FALSE)&amp;" "&amp;"coulombs","")</f>
        <v/>
      </c>
      <c r="E32" s="84" t="str">
        <f>IF(Details!A42=TRUE,"ASTM C1876, min "&amp;VLOOKUP(MIN(C15:C18),Details!A43:C46,3,FALSE)&amp;" "&amp;"ohm-m","")</f>
        <v/>
      </c>
      <c r="F32" s="117" t="str">
        <f>IF(Details!A42=TRUE,"Suggested criteria are based on assigned exposure classes. Pick either ASTM C1202 or ASTM C1876 requirement not both. Do not specify a max w/cm if a performance alternative is used","")</f>
        <v/>
      </c>
      <c r="G32" s="118"/>
      <c r="H32" s="119"/>
      <c r="J32" s="116" t="s">
        <v>148</v>
      </c>
      <c r="K32" s="116"/>
      <c r="L32" s="116"/>
      <c r="M32" s="116"/>
      <c r="N32" s="116"/>
      <c r="O32" s="116"/>
      <c r="P32" s="116"/>
      <c r="Q32" s="66"/>
    </row>
    <row r="33" spans="2:17" ht="30.75" customHeight="1" thickBot="1" x14ac:dyDescent="0.3">
      <c r="B33" s="85" t="s">
        <v>114</v>
      </c>
      <c r="C33" s="86"/>
      <c r="D33" s="89"/>
      <c r="E33" s="163" t="str">
        <f>IF(Details!A48=TRUE,"Max length change &lt;= -"&amp;FIXED(D33)&amp;"%, by ASTM C157 - 3 x 3 in. prisms  - cured in lime water for 7 d and in dry environment for 28 d","")</f>
        <v/>
      </c>
      <c r="F33" s="122"/>
      <c r="G33" s="122"/>
      <c r="H33" s="164"/>
      <c r="J33" s="116" t="s">
        <v>149</v>
      </c>
      <c r="K33" s="116"/>
      <c r="L33" s="116"/>
      <c r="M33" s="116"/>
      <c r="N33" s="116"/>
      <c r="O33" s="116"/>
      <c r="P33" s="116"/>
      <c r="Q33" s="66"/>
    </row>
    <row r="34" spans="2:17" ht="33" customHeight="1" thickBot="1" x14ac:dyDescent="0.3">
      <c r="B34" s="83" t="s">
        <v>115</v>
      </c>
      <c r="C34" s="86"/>
      <c r="D34" s="112"/>
      <c r="E34" s="160" t="str">
        <f>IF(Details!A50=TRUE,"Modulus of elasticity - average of 3 specimens tested by ASTM C469 at specified age &gt;="&amp;D34&amp;" psi","")</f>
        <v/>
      </c>
      <c r="F34" s="161"/>
      <c r="G34" s="161"/>
      <c r="H34" s="162"/>
      <c r="J34" s="116" t="s">
        <v>150</v>
      </c>
      <c r="K34" s="116"/>
      <c r="L34" s="116"/>
      <c r="M34" s="116"/>
      <c r="N34" s="116"/>
      <c r="O34" s="116"/>
      <c r="P34" s="116"/>
      <c r="Q34" s="66"/>
    </row>
    <row r="35" spans="2:17" ht="32.25" customHeight="1" thickBot="1" x14ac:dyDescent="0.3">
      <c r="B35" s="87" t="s">
        <v>77</v>
      </c>
      <c r="C35" s="86"/>
      <c r="D35" s="122" t="str">
        <f>IF(Details!A52=TRUE,"Hot weather max T = 95°F; Cold weather min T based on section size; considerations for mass concrete members","")</f>
        <v/>
      </c>
      <c r="E35" s="123"/>
      <c r="F35" s="123"/>
      <c r="G35" s="123"/>
      <c r="H35" s="124"/>
      <c r="J35" s="116" t="s">
        <v>151</v>
      </c>
      <c r="K35" s="116"/>
      <c r="L35" s="116"/>
      <c r="M35" s="116"/>
      <c r="N35" s="116"/>
      <c r="O35" s="116"/>
      <c r="P35" s="66"/>
      <c r="Q35" s="66"/>
    </row>
    <row r="36" spans="2:17" ht="30.75" customHeight="1" thickBot="1" x14ac:dyDescent="0.3">
      <c r="B36" s="83" t="s">
        <v>116</v>
      </c>
      <c r="C36" s="91"/>
      <c r="D36" s="160" t="str">
        <f>IF(Details!E4=TRUE,"Submit mixture with equilbrium density determined in accordance with ASTM C567 &lt; specified ED; submit fresh concrete density of mixture for jobsite acceptance","")</f>
        <v/>
      </c>
      <c r="E36" s="161"/>
      <c r="F36" s="161"/>
      <c r="G36" s="161"/>
      <c r="H36" s="162"/>
      <c r="J36" s="116" t="s">
        <v>152</v>
      </c>
      <c r="K36" s="116"/>
      <c r="L36" s="116"/>
      <c r="M36" s="116"/>
      <c r="N36" s="116"/>
      <c r="O36" s="116"/>
      <c r="P36" s="116"/>
      <c r="Q36" s="116"/>
    </row>
    <row r="38" spans="2:17" x14ac:dyDescent="0.25">
      <c r="C38" s="147" t="s">
        <v>120</v>
      </c>
      <c r="D38" s="147"/>
      <c r="E38" s="147"/>
    </row>
  </sheetData>
  <sheetProtection algorithmName="SHA-512" hashValue="XtbSxUHHZy4A0VsP07EyraApoFIk6KMM6MdPh0k3plQBhuo7bCUYu86vCDsJse6+IafWSLx3Om6v/536kSqWZg==" saltValue="90lcRvgUDdntZVlECfxzSw==" spinCount="100000" sheet="1" scenarios="1" selectLockedCells="1"/>
  <mergeCells count="49">
    <mergeCell ref="B2:D2"/>
    <mergeCell ref="E21:H21"/>
    <mergeCell ref="J36:Q36"/>
    <mergeCell ref="B1:H1"/>
    <mergeCell ref="C38:E38"/>
    <mergeCell ref="E14:G14"/>
    <mergeCell ref="E17:G17"/>
    <mergeCell ref="E18:G18"/>
    <mergeCell ref="C27:H27"/>
    <mergeCell ref="D36:H36"/>
    <mergeCell ref="E33:H33"/>
    <mergeCell ref="E34:H34"/>
    <mergeCell ref="F32:H32"/>
    <mergeCell ref="E22:H22"/>
    <mergeCell ref="D24:H24"/>
    <mergeCell ref="D6:E6"/>
    <mergeCell ref="D5:E5"/>
    <mergeCell ref="C3:D3"/>
    <mergeCell ref="E15:F15"/>
    <mergeCell ref="E16:F16"/>
    <mergeCell ref="D4:E4"/>
    <mergeCell ref="D8:E8"/>
    <mergeCell ref="G2:I2"/>
    <mergeCell ref="G6:K6"/>
    <mergeCell ref="G9:J9"/>
    <mergeCell ref="G10:J10"/>
    <mergeCell ref="G11:J11"/>
    <mergeCell ref="G5:I5"/>
    <mergeCell ref="D20:H20"/>
    <mergeCell ref="G12:J12"/>
    <mergeCell ref="J35:O35"/>
    <mergeCell ref="F30:H30"/>
    <mergeCell ref="D35:H35"/>
    <mergeCell ref="J20:O21"/>
    <mergeCell ref="C28:H28"/>
    <mergeCell ref="C29:H29"/>
    <mergeCell ref="J25:O26"/>
    <mergeCell ref="J24:O24"/>
    <mergeCell ref="J33:P33"/>
    <mergeCell ref="J34:P34"/>
    <mergeCell ref="J32:P32"/>
    <mergeCell ref="D23:H23"/>
    <mergeCell ref="C30:E30"/>
    <mergeCell ref="D26:H26"/>
    <mergeCell ref="J23:O23"/>
    <mergeCell ref="J22:O22"/>
    <mergeCell ref="F25:H25"/>
    <mergeCell ref="J28:M28"/>
    <mergeCell ref="J30:P30"/>
  </mergeCells>
  <conditionalFormatting sqref="E15:G15">
    <cfRule type="expression" priority="1">
      <formula>$B$15="F3"</formula>
    </cfRule>
  </conditionalFormatting>
  <hyperlinks>
    <hyperlink ref="J20" location="'Notes for the EOR'!A1" display="For help in specifying w/cm" xr:uid="{7DA58CB7-2512-424A-A399-94CF3A165810}"/>
    <hyperlink ref="J32" location="Guidance!A301" display="See Additional Information for alternative to w/cm" xr:uid="{83E2B00F-3182-4C97-B93A-2970F7B4655F}"/>
    <hyperlink ref="J23" location="'Notes for the EOR'!A8" display="For help in specifying chloride limits" xr:uid="{DD9FC34D-AF58-4829-AFE3-72693143DC8A}"/>
    <hyperlink ref="J24" location="Guidance!AK30" display="See Additional Information for Limits on SCM" xr:uid="{2DA98063-BECF-4A4F-A7F3-615C2A4EBC32}"/>
    <hyperlink ref="G9" location="Guidance!A1" display="Additional Information" xr:uid="{B3E887E3-A2EA-421E-B31A-1E4B84172893}"/>
    <hyperlink ref="G10" location="Guidance!A51" display="Additional Information" xr:uid="{4FE7EDD7-2CD2-429A-8A53-88F2ACCCE621}"/>
    <hyperlink ref="G11" location="Guidance!A101" display="Additional Information" xr:uid="{CD9D7872-D005-4EBB-B7F8-2415EBCFAFD4}"/>
    <hyperlink ref="G12" location="Guidance!A151" display="Additional Information" xr:uid="{AE946054-7B65-4263-B7BF-7F8D98A190C2}"/>
    <hyperlink ref="J22" location="Guidance!AK1" display="See Additional Information for Air Content" xr:uid="{E03C3E32-A28D-4257-806F-9E3232E0610C}"/>
    <hyperlink ref="J23:O23" location="Cl!A1" display="Information for Chloride Limits" xr:uid="{B5B3A0D1-8297-4735-9366-40C6DEFED00D}"/>
    <hyperlink ref="J28" location="Guidance!AK101" display="See Additional Information for ASR" xr:uid="{37790271-3547-4FF3-B73E-6C9D196B633F}"/>
    <hyperlink ref="J20:O21" location="'St WC'!A1" display="Information on strength and w/cm" xr:uid="{83FD360F-4957-4A7A-BE46-140260C6B849}"/>
    <hyperlink ref="J35" location="Guidance!A251" display="See Additional Information on temperature" xr:uid="{0CA93E0C-A2C8-432C-AE86-D15D9104FF0E}"/>
    <hyperlink ref="G5" location="NMSA" display="Additional Information" xr:uid="{E9F78D34-0B3D-4952-A94D-B87178A26CFD}"/>
    <hyperlink ref="J33" location="Guidance!A301" display="See Additional Information for alternative to w/cm" xr:uid="{2CD183C5-0E70-4E22-8523-FA4D4898C6E3}"/>
    <hyperlink ref="J33:P33" location="Shr!A1" display="Information for Drying Shrinkage" xr:uid="{2F6129DC-B343-4EC5-80D1-292D1489CBA3}"/>
    <hyperlink ref="J34" location="Guidance!A301" display="See Additional Information for alternative to w/cm" xr:uid="{A3ED8180-9944-461F-B73D-66B98D2B895E}"/>
    <hyperlink ref="J34:P34" location="MOE!A1" display="Information for Modulus of Elasticity" xr:uid="{54CA219D-3ED3-4AE9-83F5-C0FE4B695A40}"/>
    <hyperlink ref="J30" location="Guidance!AK101" display="See Additional Information for ASR" xr:uid="{D1B55AFD-3E8F-45D5-B687-069E13E3F2D8}"/>
    <hyperlink ref="J30:P30" location="Slmp!A1" display="Information for Slump or Slump Flow" xr:uid="{14FD1988-7811-4453-B0FD-4911A1D4216D}"/>
    <hyperlink ref="J36" location="LWD" display="Additional Information on Density of Lightweight Concrete" xr:uid="{84C580D7-766C-43F7-A9F9-1E560C96CA55}"/>
    <hyperlink ref="C38:E38" location="Summary!A1" display="Review Summary" xr:uid="{296A09DD-5F10-415F-AB95-18E164517C56}"/>
    <hyperlink ref="G6" location="IntM" display="Additional Information" xr:uid="{063CC457-A657-44DE-A888-4038475038FB}"/>
    <hyperlink ref="J24:O24" location="SCM!A1" display="Information for Limits on SCM" xr:uid="{24D8D7FB-E8F4-46E2-943C-55BA6FE94A55}"/>
    <hyperlink ref="G9:I9" location="'EC F'!A1" display="Information on Exp Cat F" xr:uid="{8DD2C0D9-091C-4D70-B586-402BCAD42E98}"/>
    <hyperlink ref="G10:I10" location="'EC S'!A1" display="Information on Exp Cat S" xr:uid="{E1FDE211-54E5-4C05-B709-0968E7E287C4}"/>
    <hyperlink ref="G11:I11" location="'EC W'!A1" display="Information on Exp Cat W" xr:uid="{396017DD-C23D-41F0-B192-02E5B3E25495}"/>
    <hyperlink ref="G12:I12" location="'EC C'!A1" display="Information on Exp Cat C" xr:uid="{E2A52892-8E7E-4F88-BCC1-BE57D02ABFC7}"/>
    <hyperlink ref="J22:O22" location="Air!A1" display="Information for Air Content" xr:uid="{BABB07C4-E04C-4E94-AC40-D31371E36395}"/>
    <hyperlink ref="J28:M28" location="AAR!A1" display="Information on ASR" xr:uid="{0327F95F-6D7D-451D-99D7-77C8CCDC0A21}"/>
    <hyperlink ref="J32:P32" location="'P WC'!A1" display="Information for alternative to w/cm" xr:uid="{9CB5124C-FE23-45B6-9E14-B699A355D06D}"/>
    <hyperlink ref="J35:O35" location="Temp!A1" display="Information on temperature" xr:uid="{573C37D7-A217-479C-8A9D-816310D4710E}"/>
    <hyperlink ref="G2" location="NMSA" display="Additional Information" xr:uid="{94074A7F-7EFC-4CB7-AD1A-0F2087CBAA0D}"/>
    <hyperlink ref="G2:I2" location="DC!A1" display="Disclaimer" xr:uid="{FE096CD1-C5EE-424E-8A62-184D2D46CEF5}"/>
    <hyperlink ref="G5:I5" location="NMSA!A1" display="Information on NMSA" xr:uid="{8A389AD7-B9A0-47DD-8329-F0DCC7218161}"/>
    <hyperlink ref="G6:I6" location="IntM!A1" display="Information on Interior Members" xr:uid="{D55A6302-7B45-458B-84E9-24B7B386EF24}"/>
    <hyperlink ref="J36:Q36" location="LWD!A1" display="Information on Density of Lightweight Concrete" xr:uid="{3EDE3F60-B7B2-4F15-8C57-A7F9512C91BF}"/>
  </hyperlink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ltText="QC Functions and Responsibility">
                <anchor moveWithCells="1">
                  <from>
                    <xdr:col>2</xdr:col>
                    <xdr:colOff>76200</xdr:colOff>
                    <xdr:row>4</xdr:row>
                    <xdr:rowOff>247650</xdr:rowOff>
                  </from>
                  <to>
                    <xdr:col>2</xdr:col>
                    <xdr:colOff>695325</xdr:colOff>
                    <xdr:row>6</xdr:row>
                    <xdr:rowOff>19050</xdr:rowOff>
                  </to>
                </anchor>
              </controlPr>
            </control>
          </mc:Choice>
        </mc:AlternateContent>
        <mc:AlternateContent xmlns:mc="http://schemas.openxmlformats.org/markup-compatibility/2006">
          <mc:Choice Requires="x14">
            <control shapeId="1028" r:id="rId5" name="Drop Down 2">
              <controlPr locked="0" defaultSize="0" autoLine="0" autoPict="0">
                <anchor moveWithCells="1">
                  <from>
                    <xdr:col>2</xdr:col>
                    <xdr:colOff>95250</xdr:colOff>
                    <xdr:row>8</xdr:row>
                    <xdr:rowOff>66675</xdr:rowOff>
                  </from>
                  <to>
                    <xdr:col>4</xdr:col>
                    <xdr:colOff>1000125</xdr:colOff>
                    <xdr:row>8</xdr:row>
                    <xdr:rowOff>295275</xdr:rowOff>
                  </to>
                </anchor>
              </controlPr>
            </control>
          </mc:Choice>
        </mc:AlternateContent>
        <mc:AlternateContent xmlns:mc="http://schemas.openxmlformats.org/markup-compatibility/2006">
          <mc:Choice Requires="x14">
            <control shapeId="1029" r:id="rId6" name="Drop Down 2">
              <controlPr locked="0" defaultSize="0" autoLine="0" autoPict="0">
                <anchor moveWithCells="1">
                  <from>
                    <xdr:col>2</xdr:col>
                    <xdr:colOff>104775</xdr:colOff>
                    <xdr:row>9</xdr:row>
                    <xdr:rowOff>47625</xdr:rowOff>
                  </from>
                  <to>
                    <xdr:col>4</xdr:col>
                    <xdr:colOff>1000125</xdr:colOff>
                    <xdr:row>9</xdr:row>
                    <xdr:rowOff>295275</xdr:rowOff>
                  </to>
                </anchor>
              </controlPr>
            </control>
          </mc:Choice>
        </mc:AlternateContent>
        <mc:AlternateContent xmlns:mc="http://schemas.openxmlformats.org/markup-compatibility/2006">
          <mc:Choice Requires="x14">
            <control shapeId="1030" r:id="rId7" name="Drop Down 2">
              <controlPr locked="0" defaultSize="0" autoLine="0" autoPict="0">
                <anchor moveWithCells="1">
                  <from>
                    <xdr:col>2</xdr:col>
                    <xdr:colOff>104775</xdr:colOff>
                    <xdr:row>10</xdr:row>
                    <xdr:rowOff>0</xdr:rowOff>
                  </from>
                  <to>
                    <xdr:col>4</xdr:col>
                    <xdr:colOff>1000125</xdr:colOff>
                    <xdr:row>10</xdr:row>
                    <xdr:rowOff>238125</xdr:rowOff>
                  </to>
                </anchor>
              </controlPr>
            </control>
          </mc:Choice>
        </mc:AlternateContent>
        <mc:AlternateContent xmlns:mc="http://schemas.openxmlformats.org/markup-compatibility/2006">
          <mc:Choice Requires="x14">
            <control shapeId="1031" r:id="rId8" name="Drop Down 2">
              <controlPr locked="0" defaultSize="0" autoLine="0" autoPict="0">
                <anchor moveWithCells="1">
                  <from>
                    <xdr:col>2</xdr:col>
                    <xdr:colOff>104775</xdr:colOff>
                    <xdr:row>11</xdr:row>
                    <xdr:rowOff>9525</xdr:rowOff>
                  </from>
                  <to>
                    <xdr:col>4</xdr:col>
                    <xdr:colOff>990600</xdr:colOff>
                    <xdr:row>11</xdr:row>
                    <xdr:rowOff>228600</xdr:rowOff>
                  </to>
                </anchor>
              </controlPr>
            </control>
          </mc:Choice>
        </mc:AlternateContent>
        <mc:AlternateContent xmlns:mc="http://schemas.openxmlformats.org/markup-compatibility/2006">
          <mc:Choice Requires="x14">
            <control shapeId="1032" r:id="rId9" name="Drop Down 8">
              <controlPr defaultSize="0" autoLine="0" autoPict="0">
                <anchor moveWithCells="1">
                  <from>
                    <xdr:col>2</xdr:col>
                    <xdr:colOff>85725</xdr:colOff>
                    <xdr:row>4</xdr:row>
                    <xdr:rowOff>28575</xdr:rowOff>
                  </from>
                  <to>
                    <xdr:col>2</xdr:col>
                    <xdr:colOff>981075</xdr:colOff>
                    <xdr:row>4</xdr:row>
                    <xdr:rowOff>219075</xdr:rowOff>
                  </to>
                </anchor>
              </controlPr>
            </control>
          </mc:Choice>
        </mc:AlternateContent>
        <mc:AlternateContent xmlns:mc="http://schemas.openxmlformats.org/markup-compatibility/2006">
          <mc:Choice Requires="x14">
            <control shapeId="1034" r:id="rId10" name="Check Box 10">
              <controlPr locked="0" defaultSize="0" autoFill="0" autoLine="0" autoPict="0" altText="QC Functions and Responsibility">
                <anchor moveWithCells="1">
                  <from>
                    <xdr:col>2</xdr:col>
                    <xdr:colOff>85725</xdr:colOff>
                    <xdr:row>7</xdr:row>
                    <xdr:rowOff>0</xdr:rowOff>
                  </from>
                  <to>
                    <xdr:col>2</xdr:col>
                    <xdr:colOff>885825</xdr:colOff>
                    <xdr:row>8</xdr:row>
                    <xdr:rowOff>9525</xdr:rowOff>
                  </to>
                </anchor>
              </controlPr>
            </control>
          </mc:Choice>
        </mc:AlternateContent>
        <mc:AlternateContent xmlns:mc="http://schemas.openxmlformats.org/markup-compatibility/2006">
          <mc:Choice Requires="x14">
            <control shapeId="1036" r:id="rId11" name="Check Box 12">
              <controlPr locked="0" defaultSize="0" autoFill="0" autoLine="0" autoPict="0" altText="Options for S3">
                <anchor moveWithCells="1">
                  <from>
                    <xdr:col>6</xdr:col>
                    <xdr:colOff>123825</xdr:colOff>
                    <xdr:row>14</xdr:row>
                    <xdr:rowOff>257175</xdr:rowOff>
                  </from>
                  <to>
                    <xdr:col>6</xdr:col>
                    <xdr:colOff>733425</xdr:colOff>
                    <xdr:row>16</xdr:row>
                    <xdr:rowOff>28575</xdr:rowOff>
                  </to>
                </anchor>
              </controlPr>
            </control>
          </mc:Choice>
        </mc:AlternateContent>
        <mc:AlternateContent xmlns:mc="http://schemas.openxmlformats.org/markup-compatibility/2006">
          <mc:Choice Requires="x14">
            <control shapeId="1039" r:id="rId12" name="Check Box 15">
              <controlPr locked="0" defaultSize="0" autoFill="0" autoLine="0" autoPict="0" altText="Plain Concrete for F3">
                <anchor moveWithCells="1">
                  <from>
                    <xdr:col>6</xdr:col>
                    <xdr:colOff>133350</xdr:colOff>
                    <xdr:row>13</xdr:row>
                    <xdr:rowOff>257175</xdr:rowOff>
                  </from>
                  <to>
                    <xdr:col>6</xdr:col>
                    <xdr:colOff>685800</xdr:colOff>
                    <xdr:row>15</xdr:row>
                    <xdr:rowOff>47625</xdr:rowOff>
                  </to>
                </anchor>
              </controlPr>
            </control>
          </mc:Choice>
        </mc:AlternateContent>
        <mc:AlternateContent xmlns:mc="http://schemas.openxmlformats.org/markup-compatibility/2006">
          <mc:Choice Requires="x14">
            <control shapeId="1044" r:id="rId13" name="Check Box 20">
              <controlPr locked="0" defaultSize="0" autoFill="0" autoLine="0" autoPict="0" altText="QC Functions and Responsibility">
                <anchor moveWithCells="1">
                  <from>
                    <xdr:col>2</xdr:col>
                    <xdr:colOff>142875</xdr:colOff>
                    <xdr:row>31</xdr:row>
                    <xdr:rowOff>323850</xdr:rowOff>
                  </from>
                  <to>
                    <xdr:col>2</xdr:col>
                    <xdr:colOff>809625</xdr:colOff>
                    <xdr:row>31</xdr:row>
                    <xdr:rowOff>647700</xdr:rowOff>
                  </to>
                </anchor>
              </controlPr>
            </control>
          </mc:Choice>
        </mc:AlternateContent>
        <mc:AlternateContent xmlns:mc="http://schemas.openxmlformats.org/markup-compatibility/2006">
          <mc:Choice Requires="x14">
            <control shapeId="1045" r:id="rId14" name="Check Box 21">
              <controlPr locked="0" defaultSize="0" autoFill="0" autoLine="0" autoPict="0" altText="QC Functions and Responsibility">
                <anchor moveWithCells="1">
                  <from>
                    <xdr:col>2</xdr:col>
                    <xdr:colOff>114300</xdr:colOff>
                    <xdr:row>32</xdr:row>
                    <xdr:rowOff>38100</xdr:rowOff>
                  </from>
                  <to>
                    <xdr:col>2</xdr:col>
                    <xdr:colOff>781050</xdr:colOff>
                    <xdr:row>32</xdr:row>
                    <xdr:rowOff>361950</xdr:rowOff>
                  </to>
                </anchor>
              </controlPr>
            </control>
          </mc:Choice>
        </mc:AlternateContent>
        <mc:AlternateContent xmlns:mc="http://schemas.openxmlformats.org/markup-compatibility/2006">
          <mc:Choice Requires="x14">
            <control shapeId="1049" r:id="rId15" name="Check Box 25">
              <controlPr locked="0" defaultSize="0" autoFill="0" autoLine="0" autoPict="0" altText="QC Functions and Responsibility">
                <anchor moveWithCells="1">
                  <from>
                    <xdr:col>2</xdr:col>
                    <xdr:colOff>114300</xdr:colOff>
                    <xdr:row>33</xdr:row>
                    <xdr:rowOff>38100</xdr:rowOff>
                  </from>
                  <to>
                    <xdr:col>2</xdr:col>
                    <xdr:colOff>781050</xdr:colOff>
                    <xdr:row>33</xdr:row>
                    <xdr:rowOff>361950</xdr:rowOff>
                  </to>
                </anchor>
              </controlPr>
            </control>
          </mc:Choice>
        </mc:AlternateContent>
        <mc:AlternateContent xmlns:mc="http://schemas.openxmlformats.org/markup-compatibility/2006">
          <mc:Choice Requires="x14">
            <control shapeId="1050" r:id="rId16" name="Check Box 26">
              <controlPr locked="0" defaultSize="0" autoFill="0" autoLine="0" autoPict="0" altText="QC Functions and Responsibility">
                <anchor moveWithCells="1">
                  <from>
                    <xdr:col>2</xdr:col>
                    <xdr:colOff>114300</xdr:colOff>
                    <xdr:row>34</xdr:row>
                    <xdr:rowOff>38100</xdr:rowOff>
                  </from>
                  <to>
                    <xdr:col>2</xdr:col>
                    <xdr:colOff>781050</xdr:colOff>
                    <xdr:row>34</xdr:row>
                    <xdr:rowOff>361950</xdr:rowOff>
                  </to>
                </anchor>
              </controlPr>
            </control>
          </mc:Choice>
        </mc:AlternateContent>
        <mc:AlternateContent xmlns:mc="http://schemas.openxmlformats.org/markup-compatibility/2006">
          <mc:Choice Requires="x14">
            <control shapeId="1051" r:id="rId17" name="Check Box 27">
              <controlPr locked="0" defaultSize="0" autoFill="0" autoLine="0" autoPict="0" altText="QC Functions and Responsibility">
                <anchor moveWithCells="1">
                  <from>
                    <xdr:col>2</xdr:col>
                    <xdr:colOff>76200</xdr:colOff>
                    <xdr:row>5</xdr:row>
                    <xdr:rowOff>276225</xdr:rowOff>
                  </from>
                  <to>
                    <xdr:col>2</xdr:col>
                    <xdr:colOff>742950</xdr:colOff>
                    <xdr:row>7</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6E401-9470-41B0-9080-0920DD1837C1}">
  <dimension ref="A1:N1"/>
  <sheetViews>
    <sheetView showGridLines="0" showRowColHeaders="0" zoomScale="115" zoomScaleNormal="115" workbookViewId="0">
      <selection activeCell="N1" sqref="N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4" ht="21" x14ac:dyDescent="0.35">
      <c r="A1" s="208" t="s">
        <v>85</v>
      </c>
      <c r="B1" s="208"/>
      <c r="C1" s="208"/>
      <c r="D1" s="208"/>
      <c r="E1" s="208"/>
      <c r="F1" s="208"/>
      <c r="G1" s="208"/>
      <c r="H1" s="208"/>
      <c r="I1" s="208"/>
      <c r="J1" s="208"/>
      <c r="K1" s="208"/>
      <c r="L1" s="208"/>
      <c r="M1" s="208"/>
      <c r="N1" s="97" t="s">
        <v>71</v>
      </c>
    </row>
  </sheetData>
  <sheetProtection algorithmName="SHA-512" hashValue="kxlcQK193AEI68DiaKrrdUAfKlf+VowNbRjtWJOXrYQszu22PiqisytVwSfvGLB4RG7NNrfmCnBH7AFfL4aqJg==" saltValue="AtyqrUJjqmvGXbz6U252Vg==" spinCount="100000" sheet="1" objects="1" scenarios="1" selectLockedCells="1"/>
  <mergeCells count="1">
    <mergeCell ref="A1:M1"/>
  </mergeCells>
  <hyperlinks>
    <hyperlink ref="N1" location="Main!J32" display="Return" xr:uid="{3B68A262-BE49-4564-BACF-823C407BC563}"/>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7E369-A2B9-48C4-A3A0-36B4B3D73BAA}">
  <dimension ref="A1:N1"/>
  <sheetViews>
    <sheetView showGridLines="0" showRowColHeaders="0" zoomScale="115" zoomScaleNormal="115" workbookViewId="0">
      <selection activeCell="N1" sqref="N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4" ht="21" x14ac:dyDescent="0.35">
      <c r="A1" s="208" t="s">
        <v>86</v>
      </c>
      <c r="B1" s="208"/>
      <c r="C1" s="208"/>
      <c r="D1" s="208"/>
      <c r="E1" s="208"/>
      <c r="F1" s="208"/>
      <c r="G1" s="208"/>
      <c r="H1" s="208"/>
      <c r="I1" s="208"/>
      <c r="J1" s="208"/>
      <c r="K1" s="208"/>
      <c r="L1" s="208"/>
      <c r="M1" s="208"/>
      <c r="N1" s="97" t="s">
        <v>71</v>
      </c>
    </row>
  </sheetData>
  <sheetProtection algorithmName="SHA-512" hashValue="E8ykEFCaJTNv0aNJdQ10qet75P1o7wihF5TrrbYkdrMjix2EToTqQpDn+OCP+DXMKfm4uvaclYDsPGvGrjtdHg==" saltValue="ok/9UdOnCKrUbHU8fVMFvg==" spinCount="100000" sheet="1" objects="1" scenarios="1" selectLockedCells="1"/>
  <mergeCells count="1">
    <mergeCell ref="A1:M1"/>
  </mergeCells>
  <hyperlinks>
    <hyperlink ref="N1" location="Main!G5" display="Return" xr:uid="{690FB941-4F97-4BB6-A4AD-371BACA4DB8E}"/>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6C75A-A26D-4C59-B887-41E6C0E232C1}">
  <dimension ref="A1:N1"/>
  <sheetViews>
    <sheetView showGridLines="0" showRowColHeaders="0" zoomScale="115" zoomScaleNormal="115" workbookViewId="0">
      <selection activeCell="N1" sqref="N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4" ht="21" x14ac:dyDescent="0.35">
      <c r="A1" s="208" t="s">
        <v>87</v>
      </c>
      <c r="B1" s="208"/>
      <c r="C1" s="208"/>
      <c r="D1" s="208"/>
      <c r="E1" s="208"/>
      <c r="F1" s="208"/>
      <c r="G1" s="208"/>
      <c r="H1" s="208"/>
      <c r="I1" s="208"/>
      <c r="J1" s="208"/>
      <c r="K1" s="208"/>
      <c r="L1" s="208"/>
      <c r="M1" s="208"/>
      <c r="N1" s="97" t="s">
        <v>71</v>
      </c>
    </row>
  </sheetData>
  <sheetProtection algorithmName="SHA-512" hashValue="rcRSIvrEUzz0dwG28UF//+hbKw0DHdKedxKScmKKcuKQ2vwvTi/Nog6yORIhtnTYyT6MwCFIkSUNJ7AMJoCFSw==" saltValue="chd9pDduIOFrhB9bPiMB/Q==" spinCount="100000" sheet="1" objects="1" scenarios="1" selectLockedCells="1"/>
  <mergeCells count="1">
    <mergeCell ref="A1:M1"/>
  </mergeCells>
  <hyperlinks>
    <hyperlink ref="N1" location="Main!J33" display="Return" xr:uid="{E70D11F7-9114-404F-8814-637CAE45635A}"/>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7DA18-A59A-4E9B-B25E-4D9B276C8D1F}">
  <dimension ref="A1:N1"/>
  <sheetViews>
    <sheetView showGridLines="0" showRowColHeaders="0" zoomScale="115" zoomScaleNormal="115" workbookViewId="0">
      <selection activeCell="N1" sqref="N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4" ht="21" x14ac:dyDescent="0.35">
      <c r="A1" s="208" t="s">
        <v>88</v>
      </c>
      <c r="B1" s="208"/>
      <c r="C1" s="208"/>
      <c r="D1" s="208"/>
      <c r="E1" s="208"/>
      <c r="F1" s="208"/>
      <c r="G1" s="208"/>
      <c r="H1" s="208"/>
      <c r="I1" s="208"/>
      <c r="J1" s="208"/>
      <c r="K1" s="208"/>
      <c r="L1" s="208"/>
      <c r="M1" s="208"/>
      <c r="N1" s="97" t="s">
        <v>71</v>
      </c>
    </row>
  </sheetData>
  <sheetProtection algorithmName="SHA-512" hashValue="vq83uhUTV8cdUylMmPy0zwLOA6ZSZbBOSshnY1yLO09GwplkyofdqvVqLYpEefL32CCR+MVf4dh2nJ/3olTmpA==" saltValue="U0wRhmrgb33TbGzwCY6Omg==" spinCount="100000" sheet="1" objects="1" scenarios="1" selectLockedCells="1"/>
  <mergeCells count="1">
    <mergeCell ref="A1:M1"/>
  </mergeCells>
  <hyperlinks>
    <hyperlink ref="N1" location="Main!J34" display="Return" xr:uid="{1EC8E2AB-0E65-4D44-AA3D-9A582E0D7037}"/>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E1BDF-FD4C-4A70-B9E1-25349EC8D3EB}">
  <dimension ref="A1:N1"/>
  <sheetViews>
    <sheetView showGridLines="0" showRowColHeaders="0" zoomScale="115" zoomScaleNormal="115" workbookViewId="0">
      <selection activeCell="N1" sqref="N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4" ht="21" x14ac:dyDescent="0.35">
      <c r="A1" s="208" t="s">
        <v>89</v>
      </c>
      <c r="B1" s="208"/>
      <c r="C1" s="208"/>
      <c r="D1" s="208"/>
      <c r="E1" s="208"/>
      <c r="F1" s="208"/>
      <c r="G1" s="208"/>
      <c r="H1" s="208"/>
      <c r="I1" s="208"/>
      <c r="J1" s="208"/>
      <c r="K1" s="208"/>
      <c r="L1" s="208"/>
      <c r="M1" s="208"/>
      <c r="N1" s="97" t="s">
        <v>71</v>
      </c>
    </row>
  </sheetData>
  <sheetProtection algorithmName="SHA-512" hashValue="qPPwXufH7Efh93mYQ1znx5E/Z9f+YrQTW97HbYkQwNe4otQbEIyp7cu3pRW9Hq4wjx2xVGMXcPLnLUX9jXRXFg==" saltValue="ne1or9DdUh9ruSB5qlZyew==" spinCount="100000" sheet="1" objects="1" scenarios="1" selectLockedCells="1"/>
  <mergeCells count="1">
    <mergeCell ref="A1:M1"/>
  </mergeCells>
  <hyperlinks>
    <hyperlink ref="N1" location="Main!J30" display="Return" xr:uid="{B9A07B2C-2C8C-4765-9A7B-B6EDB0618274}"/>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D4B16-3BB5-4071-ACE9-F8CDA9EE4B6C}">
  <dimension ref="A1:N1"/>
  <sheetViews>
    <sheetView showGridLines="0" showRowColHeaders="0" zoomScale="115" zoomScaleNormal="115" workbookViewId="0">
      <selection activeCell="N1" sqref="N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4" ht="21" x14ac:dyDescent="0.35">
      <c r="A1" s="208" t="s">
        <v>69</v>
      </c>
      <c r="B1" s="208"/>
      <c r="C1" s="208"/>
      <c r="D1" s="208"/>
      <c r="E1" s="208"/>
      <c r="F1" s="208"/>
      <c r="G1" s="208"/>
      <c r="H1" s="208"/>
      <c r="I1" s="208"/>
      <c r="J1" s="208"/>
      <c r="K1" s="208"/>
      <c r="L1" s="208"/>
      <c r="M1" s="208"/>
      <c r="N1" s="97" t="s">
        <v>71</v>
      </c>
    </row>
  </sheetData>
  <sheetProtection algorithmName="SHA-512" hashValue="xYX12EvcpBdNe0qSVuCUMtrdhSqtgmeMeW5yZPoxvjwqIhmqdNkjY6nu3Mui3AreCU0y8nQjvlIHEyENvhzeiQ==" saltValue="5CKTmAz+608vuSrVY7HW1g==" spinCount="100000" sheet="1" objects="1" scenarios="1" selectLockedCells="1"/>
  <mergeCells count="1">
    <mergeCell ref="A1:M1"/>
  </mergeCells>
  <hyperlinks>
    <hyperlink ref="N1" location="Main!J22" display="Return" xr:uid="{4895A22B-CA35-4811-A798-2942E81C234C}"/>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D7901-85DD-4FAF-B803-3723C4ABA500}">
  <dimension ref="A1:N1"/>
  <sheetViews>
    <sheetView showGridLines="0" showRowColHeaders="0" zoomScale="115" zoomScaleNormal="115" workbookViewId="0">
      <selection activeCell="N1" sqref="N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4" ht="21" x14ac:dyDescent="0.35">
      <c r="A1" s="208" t="s">
        <v>70</v>
      </c>
      <c r="B1" s="208"/>
      <c r="C1" s="208"/>
      <c r="D1" s="208"/>
      <c r="E1" s="208"/>
      <c r="F1" s="208"/>
      <c r="G1" s="208"/>
      <c r="H1" s="208"/>
      <c r="I1" s="208"/>
      <c r="J1" s="208"/>
      <c r="K1" s="208"/>
      <c r="L1" s="208"/>
      <c r="M1" s="208"/>
      <c r="N1" s="97" t="s">
        <v>71</v>
      </c>
    </row>
  </sheetData>
  <sheetProtection algorithmName="SHA-512" hashValue="tSy/IdCaKmk+PFwoHOkDUYe8aOVA2j8C3QjhkhfQ/O02dPxW0c2IxmLzGxAfEVx6OCmDb+Hbc2V8QlaU3EGn9w==" saltValue="ca+NO4CJIH3Lfsa2Auez+A==" spinCount="100000" sheet="1" objects="1" scenarios="1" selectLockedCells="1"/>
  <mergeCells count="1">
    <mergeCell ref="A1:M1"/>
  </mergeCells>
  <hyperlinks>
    <hyperlink ref="N1" location="Main!J24" display="Return" xr:uid="{B2D01A25-BCFD-4096-9C29-BCCD5FBC2516}"/>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1CE56-2D02-4048-B896-88AFC8A9CE82}">
  <dimension ref="A1:R1"/>
  <sheetViews>
    <sheetView showGridLines="0" showRowColHeaders="0" zoomScale="115" zoomScaleNormal="115" workbookViewId="0">
      <selection activeCell="P1" sqref="P1:R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8" ht="21" x14ac:dyDescent="0.35">
      <c r="A1" s="208" t="s">
        <v>72</v>
      </c>
      <c r="B1" s="208"/>
      <c r="C1" s="208"/>
      <c r="D1" s="208"/>
      <c r="E1" s="208"/>
      <c r="F1" s="208"/>
      <c r="G1" s="208"/>
      <c r="H1" s="208"/>
      <c r="I1" s="208"/>
      <c r="J1" s="208"/>
      <c r="K1" s="208"/>
      <c r="L1" s="208"/>
      <c r="M1" s="208"/>
      <c r="N1" s="97" t="s">
        <v>71</v>
      </c>
      <c r="P1" s="209" t="s">
        <v>153</v>
      </c>
      <c r="Q1" s="209"/>
      <c r="R1" s="209"/>
    </row>
  </sheetData>
  <sheetProtection algorithmName="SHA-512" hashValue="lFe4CsfoHGBpU1GPxkWZxWAhphhCN3eQYX8nvIF4KF+8MMCuy2NA4kUWAIfwWpfBtxYvO7v5y5WonO93TA9OQw==" saltValue="IX7sFfQa6vXoaPnjiKOFZw==" spinCount="100000" sheet="1" objects="1" scenarios="1" selectLockedCells="1"/>
  <mergeCells count="2">
    <mergeCell ref="A1:M1"/>
    <mergeCell ref="P1:R1"/>
  </mergeCells>
  <hyperlinks>
    <hyperlink ref="N1" location="Main!J28" display="Return" xr:uid="{A4D0FEF7-D59C-4323-916A-73CA59D5F164}"/>
    <hyperlink ref="P1:R1" location="Summary!F13" display="Return to Summary" xr:uid="{96F19BE7-CE19-4E5E-95C9-9CDE82A0B4C0}"/>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63CFD-CBD9-44D5-AB76-50BFA7C02025}">
  <dimension ref="A1:N1"/>
  <sheetViews>
    <sheetView showGridLines="0" showRowColHeaders="0" zoomScale="115" zoomScaleNormal="115" workbookViewId="0">
      <selection activeCell="N1" sqref="N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4" ht="21" x14ac:dyDescent="0.35">
      <c r="A1" s="208" t="s">
        <v>63</v>
      </c>
      <c r="B1" s="208"/>
      <c r="C1" s="208"/>
      <c r="D1" s="208"/>
      <c r="E1" s="208"/>
      <c r="F1" s="208"/>
      <c r="G1" s="208"/>
      <c r="H1" s="208"/>
      <c r="I1" s="208"/>
      <c r="J1" s="208"/>
      <c r="K1" s="208"/>
      <c r="L1" s="208"/>
      <c r="M1" s="208"/>
      <c r="N1" s="97" t="s">
        <v>71</v>
      </c>
    </row>
  </sheetData>
  <sheetProtection algorithmName="SHA-512" hashValue="4WbYCzRiMPyxJt373QDrN0bkWVx+pvj4lqDJhBUDFPM+eJEyji6IvF73KvPbix8H72vM0OrUdNQHdmji2uW5Sg==" saltValue="AwQCu892xWWFv7TaFPeKew==" spinCount="100000" sheet="1" objects="1" scenarios="1" selectLockedCells="1"/>
  <mergeCells count="1">
    <mergeCell ref="A1:M1"/>
  </mergeCells>
  <hyperlinks>
    <hyperlink ref="N1" location="Main!J23" display="Return" xr:uid="{5068266D-6FC5-44ED-B807-95247C2EB787}"/>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3A9BE-6186-4543-A6A3-7AAF09ED3069}">
  <dimension ref="A1:N1"/>
  <sheetViews>
    <sheetView showGridLines="0" showRowColHeaders="0" zoomScale="115" zoomScaleNormal="115" workbookViewId="0">
      <selection activeCell="N1" sqref="N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4" ht="21" x14ac:dyDescent="0.35">
      <c r="A1" s="208" t="s">
        <v>90</v>
      </c>
      <c r="B1" s="208"/>
      <c r="C1" s="208"/>
      <c r="D1" s="208"/>
      <c r="E1" s="208"/>
      <c r="F1" s="208"/>
      <c r="G1" s="208"/>
      <c r="H1" s="208"/>
      <c r="I1" s="208"/>
      <c r="J1" s="208"/>
      <c r="K1" s="208"/>
      <c r="L1" s="208"/>
      <c r="M1" s="208"/>
      <c r="N1" s="97" t="s">
        <v>71</v>
      </c>
    </row>
  </sheetData>
  <sheetProtection algorithmName="SHA-512" hashValue="9/L/Axhp03VaEokud/6OmMGfzxtDVLse4ejecQu5lv7ZhVe8zODgr46LOpeihf8gQZzNh66vzgJZjsGBBaTq1g==" saltValue="p+8Th2GJVlYH5YUR56KaxQ==" spinCount="100000" sheet="1" objects="1" scenarios="1" selectLockedCells="1"/>
  <mergeCells count="1">
    <mergeCell ref="A1:M1"/>
  </mergeCells>
  <hyperlinks>
    <hyperlink ref="N1" location="Main!J36" display="Return" xr:uid="{6B9D6798-B597-4D04-992C-63F71A7D092F}"/>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08452-AAF2-4148-BAE0-A8FD97DEBD5E}">
  <sheetPr codeName="Sheet4"/>
  <dimension ref="B1:K21"/>
  <sheetViews>
    <sheetView showGridLines="0" showRowColHeaders="0" zoomScaleNormal="100" workbookViewId="0">
      <selection activeCell="C9" sqref="C9:G9"/>
    </sheetView>
  </sheetViews>
  <sheetFormatPr defaultRowHeight="15" x14ac:dyDescent="0.25"/>
  <cols>
    <col min="1" max="1" width="6" customWidth="1"/>
    <col min="2" max="2" width="32.85546875" customWidth="1"/>
    <col min="3" max="3" width="19.7109375" customWidth="1"/>
    <col min="4" max="4" width="20.28515625" customWidth="1"/>
    <col min="5" max="5" width="12.42578125" customWidth="1"/>
    <col min="6" max="6" width="23.42578125" customWidth="1"/>
    <col min="7" max="7" width="19.7109375" customWidth="1"/>
    <col min="8" max="8" width="4.85546875" customWidth="1"/>
  </cols>
  <sheetData>
    <row r="1" spans="2:11" ht="21.75" thickBot="1" x14ac:dyDescent="0.4">
      <c r="B1" s="201" t="s">
        <v>123</v>
      </c>
      <c r="C1" s="201"/>
      <c r="D1" s="201"/>
      <c r="E1" s="201"/>
      <c r="F1" s="201"/>
      <c r="G1" s="201"/>
      <c r="I1" s="97" t="s">
        <v>129</v>
      </c>
    </row>
    <row r="2" spans="2:11" ht="26.25" customHeight="1" x14ac:dyDescent="0.25">
      <c r="B2" s="98" t="s">
        <v>0</v>
      </c>
      <c r="C2" s="173" t="str">
        <f>IF(ISBLANK(Main!C3),"N/A",Main!C3)</f>
        <v>N/A</v>
      </c>
      <c r="D2" s="174"/>
      <c r="E2" s="174"/>
      <c r="F2" s="174"/>
      <c r="G2" s="175"/>
    </row>
    <row r="3" spans="2:11" ht="24" customHeight="1" x14ac:dyDescent="0.25">
      <c r="B3" s="99" t="s">
        <v>103</v>
      </c>
      <c r="C3" s="176" t="str">
        <f>IF(OR(Main!B15="",Main!B16="",Main!B17="",Main!B18=""),"All Exposure Classes have not been selected","The assigned exposure classes for this class of concrete (members) are "&amp;Main!B15&amp;"  "&amp;Main!B16&amp;"  "&amp;Main!B17&amp;"  "&amp;Main!B18)</f>
        <v>All Exposure Classes have not been selected</v>
      </c>
      <c r="D3" s="177"/>
      <c r="E3" s="177"/>
      <c r="F3" s="177"/>
      <c r="G3" s="178"/>
    </row>
    <row r="4" spans="2:11" ht="27" customHeight="1" x14ac:dyDescent="0.25">
      <c r="B4" s="100" t="s">
        <v>117</v>
      </c>
      <c r="C4" s="179" t="str">
        <f>"The specified compressive strength is "&amp;Main!C21&amp;" psi"</f>
        <v>The specified compressive strength is N/A psi</v>
      </c>
      <c r="D4" s="180"/>
      <c r="E4" s="180"/>
      <c r="F4" s="180"/>
      <c r="G4" s="181"/>
      <c r="K4" s="5"/>
    </row>
    <row r="5" spans="2:11" ht="24" customHeight="1" x14ac:dyDescent="0.25">
      <c r="B5" s="99" t="s">
        <v>32</v>
      </c>
      <c r="C5" s="182" t="str">
        <f>IF(Main!C20="N/A","There is no specified maximum w/cm for this concrete","The maximum w/cm for this concrete is "&amp;FIXED(Main!C20,2))</f>
        <v>There is no specified maximum w/cm for this concrete</v>
      </c>
      <c r="D5" s="183"/>
      <c r="E5" s="183"/>
      <c r="F5" s="183"/>
      <c r="G5" s="184"/>
    </row>
    <row r="6" spans="2:11" ht="23.25" customHeight="1" x14ac:dyDescent="0.25">
      <c r="B6" s="99" t="s">
        <v>104</v>
      </c>
      <c r="C6" s="185" t="str">
        <f>IF(OR(Main!B15="F0",Main!B15=""),"Concrete mixture is non air-entrained. (A/E - specify max air content of 3% if slab is hard-trowelled)","Air content of concrete: "&amp;FIXED(Main!C22,1)&amp;" percent. Tolerance for measured air content is ±1.5%")</f>
        <v>Concrete mixture is non air-entrained. (A/E - specify max air content of 3% if slab is hard-trowelled)</v>
      </c>
      <c r="D6" s="186"/>
      <c r="E6" s="186"/>
      <c r="F6" s="186"/>
      <c r="G6" s="187"/>
    </row>
    <row r="7" spans="2:11" ht="26.25" customHeight="1" x14ac:dyDescent="0.25">
      <c r="B7" s="100" t="s">
        <v>105</v>
      </c>
      <c r="C7" s="182" t="str">
        <f>IF(Main!C23="N/A","N/A","Maximum water-soluble chlorides for concrete mixtures shall not exceed "&amp;FIXED(Main!C23,2)&amp;" %")</f>
        <v>N/A</v>
      </c>
      <c r="D7" s="183"/>
      <c r="E7" s="183"/>
      <c r="F7" s="183"/>
      <c r="G7" s="184"/>
    </row>
    <row r="8" spans="2:11" ht="27" customHeight="1" x14ac:dyDescent="0.25">
      <c r="B8" s="100" t="s">
        <v>124</v>
      </c>
      <c r="C8" s="194" t="str">
        <f>IF(Details!E28=1,"N/A",CHOOSE(Details!E28,Details!A27,Details!A28,Details!A29,Details!A30,Details!A31,Details!A32,Details!A33,Details!A34))</f>
        <v>N/A</v>
      </c>
      <c r="D8" s="195"/>
      <c r="E8" s="195"/>
      <c r="F8" s="195"/>
      <c r="G8" s="196"/>
    </row>
    <row r="9" spans="2:11" ht="24.75" customHeight="1" x14ac:dyDescent="0.25">
      <c r="B9" s="99" t="s">
        <v>118</v>
      </c>
      <c r="C9" s="197" t="s">
        <v>119</v>
      </c>
      <c r="D9" s="198"/>
      <c r="E9" s="198"/>
      <c r="F9" s="198"/>
      <c r="G9" s="192"/>
    </row>
    <row r="10" spans="2:11" ht="43.5" customHeight="1" x14ac:dyDescent="0.25">
      <c r="B10" s="101" t="s">
        <v>106</v>
      </c>
      <c r="C10" s="92" t="str">
        <f>IF(Main!C24="yes","Max fly ash or natural pozzolan = 25%","No")</f>
        <v>No</v>
      </c>
      <c r="D10" s="107" t="str">
        <f>IF(Main!C24="yes","Max slag cement = 50%"," ")</f>
        <v xml:space="preserve"> </v>
      </c>
      <c r="E10" s="107" t="str">
        <f>IF(Main!C24="yes","Max silica fume = 10%"," ")</f>
        <v xml:space="preserve"> </v>
      </c>
      <c r="F10" s="107" t="str">
        <f>IF(Main!C24="yes","Max total fly ash or pozzolan, slag cement, and silica fume = 50%"," ")</f>
        <v xml:space="preserve"> </v>
      </c>
      <c r="G10" s="108" t="str">
        <f>IF(Main!C24="yes","Max total fly ash or pozzolan and silica fume = 35%"," ")</f>
        <v xml:space="preserve"> </v>
      </c>
    </row>
    <row r="11" spans="2:11" ht="30" customHeight="1" x14ac:dyDescent="0.25">
      <c r="B11" s="100" t="s">
        <v>125</v>
      </c>
      <c r="C11" s="93" t="str">
        <f>Main!C25</f>
        <v>N/A</v>
      </c>
      <c r="D11" s="94" t="str">
        <f>Main!D25</f>
        <v>N/A</v>
      </c>
      <c r="E11" s="94" t="str">
        <f>Main!E25</f>
        <v>N/A</v>
      </c>
      <c r="F11" s="199" t="str">
        <f>"Cementitious material with ASTM C1012 expansion "&amp;Main!C26</f>
        <v>Cementitious material with ASTM C1012 expansion N/A</v>
      </c>
      <c r="G11" s="200"/>
    </row>
    <row r="12" spans="2:11" ht="24" customHeight="1" x14ac:dyDescent="0.25">
      <c r="B12" s="99" t="s">
        <v>57</v>
      </c>
      <c r="C12" s="188" t="str">
        <f>IF(OR(Main!B16="S2",Main!B16="S3"),"Calcium chloride admixtures are prohibited","No")</f>
        <v>No</v>
      </c>
      <c r="D12" s="189"/>
      <c r="E12" s="189"/>
      <c r="F12" s="189"/>
      <c r="G12" s="193"/>
    </row>
    <row r="13" spans="2:11" ht="25.5" customHeight="1" x14ac:dyDescent="0.25">
      <c r="B13" s="99" t="s">
        <v>109</v>
      </c>
      <c r="C13" s="188" t="str">
        <f>IF(OR(Main!B17="W1",Main!B17="W2"),"Specify requirements for alkali silica reactions","ASR requirements not required.")</f>
        <v>ASR requirements not required.</v>
      </c>
      <c r="D13" s="189"/>
      <c r="E13" s="190"/>
      <c r="F13" s="191" t="s">
        <v>146</v>
      </c>
      <c r="G13" s="192"/>
      <c r="H13" s="109"/>
      <c r="I13" s="109"/>
    </row>
    <row r="14" spans="2:11" ht="33" customHeight="1" x14ac:dyDescent="0.25">
      <c r="B14" s="99" t="s">
        <v>110</v>
      </c>
      <c r="C14" s="188" t="str">
        <f>Main!C29</f>
        <v>Aggregates determined to be alkali-carbonate reactive (ACR), in accordance with ASTM C1778, are not permitted</v>
      </c>
      <c r="D14" s="189"/>
      <c r="E14" s="189"/>
      <c r="F14" s="189"/>
      <c r="G14" s="193"/>
    </row>
    <row r="15" spans="2:11" ht="33.75" customHeight="1" x14ac:dyDescent="0.25">
      <c r="B15" s="99" t="s">
        <v>89</v>
      </c>
      <c r="C15" s="202" t="s">
        <v>112</v>
      </c>
      <c r="D15" s="203"/>
      <c r="E15" s="203"/>
      <c r="F15" s="203"/>
      <c r="G15" s="204"/>
    </row>
    <row r="16" spans="2:11" ht="35.25" customHeight="1" x14ac:dyDescent="0.25">
      <c r="B16" s="99" t="s">
        <v>113</v>
      </c>
      <c r="C16" s="188" t="str">
        <f>IF(Details!A48=TRUE,"Submit test data, in accordance with ASTM C157 - Max length change &lt;= -"&amp;FIXED(Main!D33)&amp;"%, by ASTM C157 - 3 x 3 in. prisms  - cured in lime water for 7 d and in dry environment for 28 d","N/A")</f>
        <v>N/A</v>
      </c>
      <c r="D16" s="189"/>
      <c r="E16" s="189"/>
      <c r="F16" s="189"/>
      <c r="G16" s="193"/>
    </row>
    <row r="17" spans="2:7" ht="34.5" customHeight="1" x14ac:dyDescent="0.25">
      <c r="B17" s="99" t="s">
        <v>88</v>
      </c>
      <c r="C17" s="188" t="str">
        <f>IF(Details!A50=TRUE,"Submit modulus of elasticity test data, in accordance with ASTM C469, for proposed mixture to equal or exceed "&amp;Main!D34&amp; "  psi","N/A")</f>
        <v>N/A</v>
      </c>
      <c r="D17" s="189"/>
      <c r="E17" s="189"/>
      <c r="F17" s="189"/>
      <c r="G17" s="193"/>
    </row>
    <row r="18" spans="2:7" ht="22.5" customHeight="1" x14ac:dyDescent="0.25">
      <c r="B18" s="102" t="s">
        <v>121</v>
      </c>
      <c r="C18" s="188" t="str">
        <f>IF(Details!E4=TRUE,"Submit mixture that complies with specified equilibrium density "&amp;Main!C36&amp; " lb/ft3 determined in accordance with ASTM C567; Submit fresh density of mixture","N/A")</f>
        <v>N/A</v>
      </c>
      <c r="D18" s="189"/>
      <c r="E18" s="189"/>
      <c r="F18" s="189"/>
      <c r="G18" s="193"/>
    </row>
    <row r="19" spans="2:7" ht="27.75" customHeight="1" thickBot="1" x14ac:dyDescent="0.3">
      <c r="B19" s="103" t="s">
        <v>85</v>
      </c>
      <c r="C19" s="170" t="str">
        <f>IF(Details!A42=TRUE,"Specify one of the two performance-based alternative for concrete permeability. Do not specify a maximum w/cm","N/A")</f>
        <v>N/A</v>
      </c>
      <c r="D19" s="171"/>
      <c r="E19" s="172"/>
      <c r="F19" s="95" t="str">
        <f>Main!D32</f>
        <v/>
      </c>
      <c r="G19" s="96" t="str">
        <f>Main!E32</f>
        <v/>
      </c>
    </row>
    <row r="21" spans="2:7" x14ac:dyDescent="0.25">
      <c r="B21" s="104"/>
    </row>
  </sheetData>
  <sheetProtection algorithmName="SHA-512" hashValue="Te9FEHDHAOilf+95RS6xbGRqPcUmeTzYQB7p4/8hSpJeGCkfXLB/1NK8zv/fh6lZMIv5D02heHro6r50GVTb6g==" saltValue="rxdqlgfeSkprMoz9TBIRCw==" spinCount="100000" sheet="1" scenarios="1" selectLockedCells="1"/>
  <mergeCells count="19">
    <mergeCell ref="B1:G1"/>
    <mergeCell ref="C15:G15"/>
    <mergeCell ref="C16:G16"/>
    <mergeCell ref="C17:G17"/>
    <mergeCell ref="C18:G18"/>
    <mergeCell ref="C19:E19"/>
    <mergeCell ref="C2:G2"/>
    <mergeCell ref="C3:G3"/>
    <mergeCell ref="C4:G4"/>
    <mergeCell ref="C5:G5"/>
    <mergeCell ref="C6:G6"/>
    <mergeCell ref="C13:E13"/>
    <mergeCell ref="F13:G13"/>
    <mergeCell ref="C14:G14"/>
    <mergeCell ref="C7:G7"/>
    <mergeCell ref="C8:G8"/>
    <mergeCell ref="C9:G9"/>
    <mergeCell ref="C12:G12"/>
    <mergeCell ref="F11:G11"/>
  </mergeCells>
  <hyperlinks>
    <hyperlink ref="C9" location="Guidance!A251" display="Review information on temperature" xr:uid="{9887893A-810D-4A0A-B7DE-6AF74B27CA0D}"/>
    <hyperlink ref="I1" location="Main!A1" display="Return to Main" xr:uid="{AB7B4A69-B329-4763-9747-EB613AB62E63}"/>
    <hyperlink ref="C9:G9" location="Temp!A1" display="Review information on temperature" xr:uid="{1AD76040-9798-4688-B6CE-245608566624}"/>
    <hyperlink ref="F13" location="Guidance!AK101" display="See Additional Information for ASR" xr:uid="{BCEAE74C-E726-472E-8103-807E8AC1F787}"/>
    <hyperlink ref="F13:G13" location="AAR!A1" display="Information on ASR" xr:uid="{6B7569B6-458B-422D-9DE9-513CCEF530DB}"/>
  </hyperlinks>
  <printOptions horizontalCentered="1" verticalCentered="1"/>
  <pageMargins left="0.5" right="0.5" top="0.5" bottom="0.5" header="0.3" footer="0.3"/>
  <pageSetup scale="91" orientation="landscape" r:id="rId1"/>
  <headerFooter>
    <oddHeader>&amp;CNRMCA Guidance - Concrete Requirements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2ED7E-C16B-41E8-9FAC-C2DC8181E3AF}">
  <dimension ref="A1:N1"/>
  <sheetViews>
    <sheetView showGridLines="0" showRowColHeaders="0" zoomScale="115" zoomScaleNormal="115" workbookViewId="0">
      <selection activeCell="N1" sqref="N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4" ht="21" x14ac:dyDescent="0.35">
      <c r="A1" s="208" t="s">
        <v>122</v>
      </c>
      <c r="B1" s="208"/>
      <c r="C1" s="208"/>
      <c r="D1" s="208"/>
      <c r="E1" s="208"/>
      <c r="F1" s="208"/>
      <c r="G1" s="208"/>
      <c r="H1" s="208"/>
      <c r="I1" s="208"/>
      <c r="J1" s="208"/>
      <c r="K1" s="208"/>
      <c r="L1" s="208"/>
      <c r="M1" s="208"/>
      <c r="N1" s="97" t="s">
        <v>71</v>
      </c>
    </row>
  </sheetData>
  <sheetProtection algorithmName="SHA-512" hashValue="V0L3N50YaQQ9aJL2NlujBylAEivpfsVpzuHnwFiM+lJwyEk0gr3pv08ituCbpy9Wq9leRmqkIrE1WtHiyF7tXA==" saltValue="klSSSvKp6NZMy7mDj80Dwg==" spinCount="100000" sheet="1" objects="1" scenarios="1" selectLockedCells="1"/>
  <mergeCells count="1">
    <mergeCell ref="A1:M1"/>
  </mergeCells>
  <hyperlinks>
    <hyperlink ref="N1" location="Main!G6" display="Return" xr:uid="{4C79D620-A953-4D8B-A80B-C09AC57C15B5}"/>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A3D26-B04A-418E-8BB3-6EE3BD9C0013}">
  <dimension ref="A1:N1"/>
  <sheetViews>
    <sheetView showGridLines="0" showRowColHeaders="0" zoomScale="115" zoomScaleNormal="115" workbookViewId="0">
      <selection activeCell="N1" sqref="N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4" ht="21" x14ac:dyDescent="0.35">
      <c r="A1" s="208" t="s">
        <v>134</v>
      </c>
      <c r="B1" s="208"/>
      <c r="C1" s="208"/>
      <c r="D1" s="208"/>
      <c r="E1" s="208"/>
      <c r="F1" s="208"/>
      <c r="G1" s="208"/>
      <c r="H1" s="208"/>
      <c r="I1" s="208"/>
      <c r="J1" s="208"/>
      <c r="K1" s="208"/>
      <c r="L1" s="208"/>
      <c r="M1" s="208"/>
      <c r="N1" s="97" t="s">
        <v>71</v>
      </c>
    </row>
  </sheetData>
  <sheetProtection algorithmName="SHA-512" hashValue="MEfG810V/uLwLp1wuj4rxqoWe0CVZUtDhOI8t5QbJOiBBMjuYbS0sfTRY1UnrCLbUvkw2MBKzTncx5Up+V68pg==" saltValue="JrCDqn5m4feBGVEhAEU7HQ==" spinCount="100000" sheet="1" objects="1" scenarios="1" selectLockedCells="1"/>
  <mergeCells count="1">
    <mergeCell ref="A1:M1"/>
  </mergeCells>
  <hyperlinks>
    <hyperlink ref="N1" location="Main!G2" display="Return" xr:uid="{8F1AE36F-5C58-4838-AEED-1A76ED811463}"/>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D9352-C8F9-4B47-962B-20E99C6F11DB}">
  <sheetPr codeName="Sheet3"/>
  <dimension ref="A2:P52"/>
  <sheetViews>
    <sheetView showGridLines="0" workbookViewId="0">
      <selection activeCell="K29" sqref="K29"/>
    </sheetView>
  </sheetViews>
  <sheetFormatPr defaultRowHeight="15" x14ac:dyDescent="0.25"/>
  <cols>
    <col min="1" max="1" width="14.85546875" customWidth="1"/>
    <col min="6" max="6" width="13.85546875" customWidth="1"/>
    <col min="13" max="13" width="14.5703125" customWidth="1"/>
    <col min="14" max="14" width="19.85546875" customWidth="1"/>
    <col min="15" max="15" width="13.7109375" customWidth="1"/>
    <col min="16" max="16" width="26.28515625" customWidth="1"/>
  </cols>
  <sheetData>
    <row r="2" spans="1:11" ht="15.75" thickBot="1" x14ac:dyDescent="0.3"/>
    <row r="3" spans="1:11" x14ac:dyDescent="0.25">
      <c r="A3" s="6" t="s">
        <v>35</v>
      </c>
      <c r="B3" s="7"/>
      <c r="C3" s="7"/>
      <c r="D3" s="7"/>
      <c r="E3" s="8" t="b">
        <v>0</v>
      </c>
    </row>
    <row r="4" spans="1:11" x14ac:dyDescent="0.25">
      <c r="A4" s="9" t="s">
        <v>101</v>
      </c>
      <c r="B4" s="10"/>
      <c r="C4" s="10"/>
      <c r="D4" s="10"/>
      <c r="E4" s="11" t="b">
        <v>0</v>
      </c>
    </row>
    <row r="5" spans="1:11" ht="15.75" thickBot="1" x14ac:dyDescent="0.3">
      <c r="A5" s="9" t="s">
        <v>36</v>
      </c>
      <c r="B5" s="10"/>
      <c r="C5" s="10"/>
      <c r="D5" s="10"/>
      <c r="E5" s="11" t="b">
        <v>0</v>
      </c>
    </row>
    <row r="6" spans="1:11" x14ac:dyDescent="0.25">
      <c r="A6" s="6"/>
      <c r="B6" s="7"/>
      <c r="C6" s="7"/>
      <c r="D6" s="7"/>
      <c r="E6" s="7"/>
      <c r="F6" s="7"/>
      <c r="G6" s="7" t="str">
        <f>""</f>
        <v/>
      </c>
      <c r="H6" s="7" t="s">
        <v>21</v>
      </c>
      <c r="I6" s="7" t="s">
        <v>21</v>
      </c>
      <c r="J6" s="7"/>
      <c r="K6" s="8"/>
    </row>
    <row r="7" spans="1:11" x14ac:dyDescent="0.25">
      <c r="A7" s="9" t="s">
        <v>131</v>
      </c>
      <c r="B7" s="10"/>
      <c r="C7" s="10"/>
      <c r="D7" s="10"/>
      <c r="E7" s="10">
        <v>1</v>
      </c>
      <c r="F7" s="10"/>
      <c r="G7" s="10" t="s">
        <v>7</v>
      </c>
      <c r="H7" s="10">
        <v>2500</v>
      </c>
      <c r="I7" s="10" t="s">
        <v>21</v>
      </c>
      <c r="J7" s="10"/>
      <c r="K7" s="11"/>
    </row>
    <row r="8" spans="1:11" x14ac:dyDescent="0.25">
      <c r="A8" s="9" t="s">
        <v>132</v>
      </c>
      <c r="B8" s="10"/>
      <c r="C8" s="10"/>
      <c r="D8" s="10"/>
      <c r="E8" s="10"/>
      <c r="F8" s="10"/>
      <c r="G8" s="10" t="s">
        <v>8</v>
      </c>
      <c r="H8" s="10">
        <v>3500</v>
      </c>
      <c r="I8" s="15">
        <v>0.55000000000000004</v>
      </c>
      <c r="J8" s="10"/>
      <c r="K8" s="11"/>
    </row>
    <row r="9" spans="1:11" x14ac:dyDescent="0.25">
      <c r="A9" s="9" t="s">
        <v>133</v>
      </c>
      <c r="B9" s="10"/>
      <c r="C9" s="10"/>
      <c r="D9" s="10"/>
      <c r="E9" s="10"/>
      <c r="F9" s="10"/>
      <c r="G9" s="10" t="s">
        <v>9</v>
      </c>
      <c r="H9" s="10">
        <v>4500</v>
      </c>
      <c r="I9" s="15">
        <v>0.45</v>
      </c>
      <c r="J9" s="10"/>
      <c r="K9" s="11"/>
    </row>
    <row r="10" spans="1:11" ht="15.75" thickBot="1" x14ac:dyDescent="0.3">
      <c r="A10" s="12" t="s">
        <v>130</v>
      </c>
      <c r="B10" s="13"/>
      <c r="C10" s="13"/>
      <c r="D10" s="13"/>
      <c r="E10" s="13"/>
      <c r="F10" s="13"/>
      <c r="G10" s="13" t="s">
        <v>10</v>
      </c>
      <c r="H10" s="13">
        <f>IF(K10=TRUE,4500,5000)</f>
        <v>5000</v>
      </c>
      <c r="I10" s="16">
        <f>IF(K10=TRUE,0.45,0.4)</f>
        <v>0.4</v>
      </c>
      <c r="J10" s="13" t="s">
        <v>43</v>
      </c>
      <c r="K10" s="14" t="b">
        <v>0</v>
      </c>
    </row>
    <row r="11" spans="1:11" x14ac:dyDescent="0.25">
      <c r="I11" s="1"/>
    </row>
    <row r="12" spans="1:11" ht="15.75" thickBot="1" x14ac:dyDescent="0.3">
      <c r="G12" t="str">
        <f>""</f>
        <v/>
      </c>
      <c r="I12" s="1"/>
    </row>
    <row r="13" spans="1:11" ht="18" x14ac:dyDescent="0.35">
      <c r="A13" s="6" t="s">
        <v>28</v>
      </c>
      <c r="B13" s="7"/>
      <c r="C13" s="7"/>
      <c r="D13" s="7"/>
      <c r="E13" s="7">
        <v>1</v>
      </c>
      <c r="F13" s="7"/>
      <c r="G13" s="7" t="s">
        <v>11</v>
      </c>
      <c r="H13" s="7">
        <v>2500</v>
      </c>
      <c r="I13" s="17" t="s">
        <v>21</v>
      </c>
      <c r="J13" s="7"/>
      <c r="K13" s="8"/>
    </row>
    <row r="14" spans="1:11" ht="18" x14ac:dyDescent="0.35">
      <c r="A14" s="9" t="s">
        <v>53</v>
      </c>
      <c r="B14" s="10"/>
      <c r="C14" s="10"/>
      <c r="D14" s="10"/>
      <c r="E14" s="10"/>
      <c r="F14" s="10"/>
      <c r="G14" s="10" t="s">
        <v>12</v>
      </c>
      <c r="H14" s="10">
        <v>4000</v>
      </c>
      <c r="I14" s="15">
        <v>0.5</v>
      </c>
      <c r="J14" s="10"/>
      <c r="K14" s="11"/>
    </row>
    <row r="15" spans="1:11" ht="18" x14ac:dyDescent="0.35">
      <c r="A15" s="9" t="s">
        <v>31</v>
      </c>
      <c r="B15" s="10"/>
      <c r="C15" s="10"/>
      <c r="D15" s="10"/>
      <c r="E15" s="10"/>
      <c r="F15" s="10"/>
      <c r="G15" s="10" t="s">
        <v>14</v>
      </c>
      <c r="H15" s="10">
        <v>4500</v>
      </c>
      <c r="I15" s="15">
        <v>0.45</v>
      </c>
      <c r="J15" s="10"/>
      <c r="K15" s="11"/>
    </row>
    <row r="16" spans="1:11" ht="18.75" thickBot="1" x14ac:dyDescent="0.4">
      <c r="A16" s="12" t="s">
        <v>44</v>
      </c>
      <c r="B16" s="13"/>
      <c r="C16" s="13"/>
      <c r="D16" s="13"/>
      <c r="E16" s="13"/>
      <c r="F16" s="13"/>
      <c r="G16" s="13" t="s">
        <v>13</v>
      </c>
      <c r="H16" s="13">
        <f>IF(K16=FALSE,4500,5000)</f>
        <v>4500</v>
      </c>
      <c r="I16" s="16">
        <f>IF(K16=FALSE,0.45,0.4)</f>
        <v>0.45</v>
      </c>
      <c r="J16" s="13" t="s">
        <v>42</v>
      </c>
      <c r="K16" s="14" t="b">
        <v>0</v>
      </c>
    </row>
    <row r="17" spans="1:9" x14ac:dyDescent="0.25">
      <c r="I17" s="1"/>
    </row>
    <row r="18" spans="1:9" ht="15.75" thickBot="1" x14ac:dyDescent="0.3">
      <c r="G18" t="str">
        <f>""</f>
        <v/>
      </c>
      <c r="I18" s="1"/>
    </row>
    <row r="19" spans="1:9" x14ac:dyDescent="0.25">
      <c r="A19" s="6" t="s">
        <v>4</v>
      </c>
      <c r="B19" s="7"/>
      <c r="C19" s="7"/>
      <c r="D19" s="7"/>
      <c r="E19" s="7">
        <v>1</v>
      </c>
      <c r="F19" s="7"/>
      <c r="G19" s="7" t="s">
        <v>15</v>
      </c>
      <c r="H19" s="7">
        <v>2500</v>
      </c>
      <c r="I19" s="18" t="s">
        <v>21</v>
      </c>
    </row>
    <row r="20" spans="1:9" x14ac:dyDescent="0.25">
      <c r="A20" s="9" t="s">
        <v>55</v>
      </c>
      <c r="B20" s="10"/>
      <c r="C20" s="10"/>
      <c r="D20" s="10"/>
      <c r="E20" s="10"/>
      <c r="F20" s="10"/>
      <c r="G20" s="10" t="s">
        <v>16</v>
      </c>
      <c r="H20" s="10">
        <v>2500</v>
      </c>
      <c r="I20" s="19" t="s">
        <v>21</v>
      </c>
    </row>
    <row r="21" spans="1:9" ht="15.75" thickBot="1" x14ac:dyDescent="0.3">
      <c r="A21" s="12" t="s">
        <v>56</v>
      </c>
      <c r="B21" s="13"/>
      <c r="C21" s="13"/>
      <c r="D21" s="13"/>
      <c r="E21" s="13"/>
      <c r="F21" s="13"/>
      <c r="G21" s="13" t="s">
        <v>17</v>
      </c>
      <c r="H21" s="13">
        <v>4000</v>
      </c>
      <c r="I21" s="20">
        <v>0.5</v>
      </c>
    </row>
    <row r="22" spans="1:9" x14ac:dyDescent="0.25">
      <c r="I22" s="1"/>
    </row>
    <row r="23" spans="1:9" ht="15.75" thickBot="1" x14ac:dyDescent="0.3">
      <c r="G23" t="str">
        <f>""</f>
        <v/>
      </c>
      <c r="I23" s="1"/>
    </row>
    <row r="24" spans="1:9" x14ac:dyDescent="0.25">
      <c r="A24" s="6" t="s">
        <v>3</v>
      </c>
      <c r="B24" s="7"/>
      <c r="C24" s="7"/>
      <c r="D24" s="7"/>
      <c r="E24" s="7">
        <v>1</v>
      </c>
      <c r="F24" s="7"/>
      <c r="G24" s="7" t="s">
        <v>18</v>
      </c>
      <c r="H24" s="7">
        <v>2500</v>
      </c>
      <c r="I24" s="18" t="s">
        <v>21</v>
      </c>
    </row>
    <row r="25" spans="1:9" x14ac:dyDescent="0.25">
      <c r="A25" s="9" t="s">
        <v>5</v>
      </c>
      <c r="B25" s="10"/>
      <c r="C25" s="10"/>
      <c r="D25" s="10"/>
      <c r="E25" s="10"/>
      <c r="F25" s="10"/>
      <c r="G25" s="10" t="s">
        <v>19</v>
      </c>
      <c r="H25" s="10">
        <v>2500</v>
      </c>
      <c r="I25" s="19" t="s">
        <v>21</v>
      </c>
    </row>
    <row r="26" spans="1:9" ht="15.75" thickBot="1" x14ac:dyDescent="0.3">
      <c r="A26" s="12" t="s">
        <v>6</v>
      </c>
      <c r="B26" s="13"/>
      <c r="C26" s="13"/>
      <c r="D26" s="13"/>
      <c r="E26" s="13"/>
      <c r="F26" s="13"/>
      <c r="G26" s="13" t="s">
        <v>20</v>
      </c>
      <c r="H26" s="13">
        <v>5000</v>
      </c>
      <c r="I26" s="20">
        <v>0.4</v>
      </c>
    </row>
    <row r="27" spans="1:9" ht="15.75" thickBot="1" x14ac:dyDescent="0.3">
      <c r="A27" s="6"/>
      <c r="B27" s="7" t="s">
        <v>21</v>
      </c>
      <c r="C27" s="7" t="s">
        <v>21</v>
      </c>
      <c r="D27" s="7"/>
      <c r="E27" s="8"/>
    </row>
    <row r="28" spans="1:9" ht="15.75" thickBot="1" x14ac:dyDescent="0.3">
      <c r="A28" s="2" t="s">
        <v>23</v>
      </c>
      <c r="B28" s="3">
        <v>6</v>
      </c>
      <c r="C28" s="3">
        <v>7.5</v>
      </c>
      <c r="D28" s="10"/>
      <c r="E28" s="11">
        <v>1</v>
      </c>
    </row>
    <row r="29" spans="1:9" ht="15.75" thickBot="1" x14ac:dyDescent="0.3">
      <c r="A29" s="2" t="s">
        <v>94</v>
      </c>
      <c r="B29" s="4">
        <v>5.5</v>
      </c>
      <c r="C29" s="4">
        <v>7</v>
      </c>
      <c r="D29" s="10"/>
      <c r="E29" s="11"/>
    </row>
    <row r="30" spans="1:9" ht="15.75" thickBot="1" x14ac:dyDescent="0.3">
      <c r="A30" s="2" t="s">
        <v>95</v>
      </c>
      <c r="B30" s="4">
        <v>5</v>
      </c>
      <c r="C30" s="4">
        <v>6</v>
      </c>
      <c r="D30" s="10"/>
      <c r="E30" s="11"/>
    </row>
    <row r="31" spans="1:9" ht="15.75" thickBot="1" x14ac:dyDescent="0.3">
      <c r="A31" s="2" t="s">
        <v>24</v>
      </c>
      <c r="B31" s="4">
        <v>4.5</v>
      </c>
      <c r="C31" s="4">
        <v>6</v>
      </c>
      <c r="D31" s="10"/>
      <c r="E31" s="11"/>
    </row>
    <row r="32" spans="1:9" ht="15.75" thickBot="1" x14ac:dyDescent="0.3">
      <c r="A32" s="2" t="s">
        <v>25</v>
      </c>
      <c r="B32" s="4">
        <v>4.5</v>
      </c>
      <c r="C32" s="4">
        <v>5.5</v>
      </c>
      <c r="D32" s="10"/>
      <c r="E32" s="11"/>
    </row>
    <row r="33" spans="1:16" ht="15.75" thickBot="1" x14ac:dyDescent="0.3">
      <c r="A33" s="2" t="s">
        <v>26</v>
      </c>
      <c r="B33" s="4">
        <v>4</v>
      </c>
      <c r="C33" s="4">
        <v>5</v>
      </c>
      <c r="D33" s="10"/>
      <c r="E33" s="11"/>
    </row>
    <row r="34" spans="1:16" ht="15.75" thickBot="1" x14ac:dyDescent="0.3">
      <c r="A34" s="2" t="s">
        <v>27</v>
      </c>
      <c r="B34" s="4">
        <v>3.5</v>
      </c>
      <c r="C34" s="4">
        <v>4.5</v>
      </c>
      <c r="D34" s="13"/>
      <c r="E34" s="14"/>
    </row>
    <row r="35" spans="1:16" ht="15.75" thickBot="1" x14ac:dyDescent="0.3"/>
    <row r="36" spans="1:16" x14ac:dyDescent="0.25">
      <c r="A36" s="21" t="s">
        <v>63</v>
      </c>
      <c r="B36" s="22"/>
    </row>
    <row r="37" spans="1:16" x14ac:dyDescent="0.25">
      <c r="A37" s="9"/>
      <c r="B37" s="23" t="s">
        <v>21</v>
      </c>
    </row>
    <row r="38" spans="1:16" x14ac:dyDescent="0.25">
      <c r="A38" s="24" t="s">
        <v>18</v>
      </c>
      <c r="B38" s="25">
        <f>IF(E5=TRUE,0.06,1)</f>
        <v>1</v>
      </c>
    </row>
    <row r="39" spans="1:16" x14ac:dyDescent="0.25">
      <c r="A39" s="24" t="s">
        <v>19</v>
      </c>
      <c r="B39" s="25">
        <f>IF(E5=TRUE,0.06,0.3)</f>
        <v>0.3</v>
      </c>
    </row>
    <row r="40" spans="1:16" ht="15.75" thickBot="1" x14ac:dyDescent="0.3">
      <c r="A40" s="24" t="s">
        <v>20</v>
      </c>
      <c r="B40" s="25">
        <f>IF(E5=TRUE,0.06,0.15)</f>
        <v>0.15</v>
      </c>
    </row>
    <row r="41" spans="1:16" ht="22.5" customHeight="1" x14ac:dyDescent="0.25">
      <c r="A41" s="205" t="s">
        <v>81</v>
      </c>
      <c r="B41" s="206"/>
      <c r="C41" s="207"/>
      <c r="L41" s="6" t="s">
        <v>128</v>
      </c>
      <c r="M41" s="7"/>
      <c r="N41" s="7"/>
      <c r="O41" s="7"/>
      <c r="P41" s="8" t="s">
        <v>50</v>
      </c>
    </row>
    <row r="42" spans="1:16" ht="38.25" x14ac:dyDescent="0.25">
      <c r="A42" s="9" t="b">
        <v>0</v>
      </c>
      <c r="B42" s="10" t="s">
        <v>60</v>
      </c>
      <c r="C42" s="11" t="s">
        <v>61</v>
      </c>
      <c r="L42" s="29" t="s">
        <v>40</v>
      </c>
      <c r="M42" s="30" t="s">
        <v>21</v>
      </c>
      <c r="N42" s="30" t="s">
        <v>21</v>
      </c>
      <c r="O42" s="30" t="s">
        <v>21</v>
      </c>
      <c r="P42" s="31" t="s">
        <v>21</v>
      </c>
    </row>
    <row r="43" spans="1:16" x14ac:dyDescent="0.25">
      <c r="A43" s="27">
        <v>0.55000000000000004</v>
      </c>
      <c r="B43" s="10">
        <v>3000</v>
      </c>
      <c r="C43" s="11">
        <v>60</v>
      </c>
      <c r="L43" s="24" t="s">
        <v>11</v>
      </c>
      <c r="M43" s="10" t="s">
        <v>41</v>
      </c>
      <c r="N43" s="10"/>
      <c r="O43" s="10"/>
      <c r="P43" s="11" t="s">
        <v>21</v>
      </c>
    </row>
    <row r="44" spans="1:16" ht="30" x14ac:dyDescent="0.25">
      <c r="A44" s="27">
        <v>0.5</v>
      </c>
      <c r="B44" s="10">
        <v>2500</v>
      </c>
      <c r="C44" s="11">
        <v>72</v>
      </c>
      <c r="L44" s="24" t="s">
        <v>12</v>
      </c>
      <c r="M44" s="30" t="s">
        <v>46</v>
      </c>
      <c r="N44" s="30" t="s">
        <v>107</v>
      </c>
      <c r="O44" s="30" t="s">
        <v>47</v>
      </c>
      <c r="P44" s="31" t="s">
        <v>51</v>
      </c>
    </row>
    <row r="45" spans="1:16" ht="30" x14ac:dyDescent="0.25">
      <c r="A45" s="27">
        <v>0.45</v>
      </c>
      <c r="B45" s="10">
        <v>2000</v>
      </c>
      <c r="C45" s="11">
        <v>90</v>
      </c>
      <c r="L45" s="24" t="s">
        <v>14</v>
      </c>
      <c r="M45" s="30" t="s">
        <v>48</v>
      </c>
      <c r="N45" s="30" t="s">
        <v>108</v>
      </c>
      <c r="O45" s="30" t="s">
        <v>49</v>
      </c>
      <c r="P45" s="31" t="s">
        <v>52</v>
      </c>
    </row>
    <row r="46" spans="1:16" ht="30.75" thickBot="1" x14ac:dyDescent="0.3">
      <c r="A46" s="28">
        <v>0.4</v>
      </c>
      <c r="B46" s="13">
        <v>1500</v>
      </c>
      <c r="C46" s="14">
        <v>120</v>
      </c>
      <c r="L46" s="26" t="s">
        <v>13</v>
      </c>
      <c r="M46" s="32" t="str">
        <f>IF(K16=FALSE,"C150 Type V + SCM",M45)</f>
        <v>C150 Type V + SCM</v>
      </c>
      <c r="N46" s="32" t="str">
        <f>IF(K16=FALSE,"C595 Type  IP, IS, IL, or IT w/ (HS) + SCM",N45)</f>
        <v>C595 Type  IP, IS, IL, or IT w/ (HS) + SCM</v>
      </c>
      <c r="O46" s="32" t="str">
        <f>IF(K16=FALSE,"C1157 Type HS + SCM",O45)</f>
        <v>C1157 Type HS + SCM</v>
      </c>
      <c r="P46" s="33" t="str">
        <f>IF(K16=FALSE,"&lt;0.10%@18m",P45)</f>
        <v>&lt;0.10%@18m</v>
      </c>
    </row>
    <row r="47" spans="1:16" x14ac:dyDescent="0.25">
      <c r="A47" s="34" t="s">
        <v>62</v>
      </c>
    </row>
    <row r="48" spans="1:16" ht="15.75" thickBot="1" x14ac:dyDescent="0.3">
      <c r="A48" s="35" t="b">
        <v>0</v>
      </c>
    </row>
    <row r="49" spans="1:1" x14ac:dyDescent="0.25">
      <c r="A49" s="34" t="s">
        <v>82</v>
      </c>
    </row>
    <row r="50" spans="1:1" ht="15.75" thickBot="1" x14ac:dyDescent="0.3">
      <c r="A50" s="35" t="b">
        <v>0</v>
      </c>
    </row>
    <row r="51" spans="1:1" x14ac:dyDescent="0.25">
      <c r="A51" s="34" t="s">
        <v>83</v>
      </c>
    </row>
    <row r="52" spans="1:1" ht="15.75" thickBot="1" x14ac:dyDescent="0.3">
      <c r="A52" s="35" t="b">
        <v>0</v>
      </c>
    </row>
  </sheetData>
  <sheetProtection selectLockedCells="1" selectUnlockedCells="1"/>
  <mergeCells count="1">
    <mergeCell ref="A41:C4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66B05-6080-47AF-B0CC-A5E7CCCC34FD}">
  <sheetPr codeName="Sheet2"/>
  <dimension ref="A1:N1"/>
  <sheetViews>
    <sheetView showGridLines="0" showRowColHeaders="0" zoomScale="115" zoomScaleNormal="115" workbookViewId="0">
      <selection activeCell="N1" sqref="N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4" ht="21" x14ac:dyDescent="0.35">
      <c r="A1" s="208" t="s">
        <v>65</v>
      </c>
      <c r="B1" s="208"/>
      <c r="C1" s="208"/>
      <c r="D1" s="208"/>
      <c r="E1" s="208"/>
      <c r="F1" s="208"/>
      <c r="G1" s="208"/>
      <c r="H1" s="208"/>
      <c r="I1" s="208"/>
      <c r="J1" s="208"/>
      <c r="K1" s="208"/>
      <c r="L1" s="208"/>
      <c r="M1" s="208"/>
      <c r="N1" s="97" t="s">
        <v>71</v>
      </c>
    </row>
  </sheetData>
  <sheetProtection algorithmName="SHA-512" hashValue="wlB8ibLfuuKf8AgNuPRobgaErlDF35AP4Joqxh6aj0h9jLGnqDYa3JDAauWDdF1ANA09VPPrFo6l6HrxZ4YutQ==" saltValue="L59PdpXPMIXB4ipGu/cShA==" spinCount="100000" sheet="1" objects="1" scenarios="1" selectLockedCells="1"/>
  <mergeCells count="1">
    <mergeCell ref="A1:M1"/>
  </mergeCells>
  <hyperlinks>
    <hyperlink ref="N1" location="Main!G9" display="Return" xr:uid="{5ECA4463-821C-4FF8-9D39-B52A65DA44D6}"/>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565EB-B958-4217-96F2-44D1ECA67AEC}">
  <dimension ref="A1:N1"/>
  <sheetViews>
    <sheetView showGridLines="0" showRowColHeaders="0" zoomScale="115" zoomScaleNormal="115" workbookViewId="0">
      <selection activeCell="N1" sqref="N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4" ht="21" x14ac:dyDescent="0.35">
      <c r="A1" s="208" t="s">
        <v>66</v>
      </c>
      <c r="B1" s="208"/>
      <c r="C1" s="208"/>
      <c r="D1" s="208"/>
      <c r="E1" s="208"/>
      <c r="F1" s="208"/>
      <c r="G1" s="208"/>
      <c r="H1" s="208"/>
      <c r="I1" s="208"/>
      <c r="J1" s="208"/>
      <c r="K1" s="208"/>
      <c r="L1" s="208"/>
      <c r="M1" s="208"/>
      <c r="N1" s="97" t="s">
        <v>71</v>
      </c>
    </row>
  </sheetData>
  <sheetProtection algorithmName="SHA-512" hashValue="4caB0DsTlULHW2kMq9wDEDSgXiJWNvEK2LRQDbSx1TgyHRMOlEBSy/WOZbk4dhjsf0+0IQgDr4QIfT8QJ7kelQ==" saltValue="Ny+m1C6onyA817JRhvvZZA==" spinCount="100000" sheet="1" objects="1" scenarios="1" selectLockedCells="1"/>
  <mergeCells count="1">
    <mergeCell ref="A1:M1"/>
  </mergeCells>
  <hyperlinks>
    <hyperlink ref="N1" location="Main!J25" display="Return" xr:uid="{7C0125DA-158B-4A0B-94DE-A4B439D41172}"/>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CFBFC-9A60-4410-8AAF-63E105254348}">
  <dimension ref="A1:N1"/>
  <sheetViews>
    <sheetView showGridLines="0" showRowColHeaders="0" zoomScale="115" zoomScaleNormal="115" workbookViewId="0">
      <selection activeCell="N1" sqref="N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4" ht="21" x14ac:dyDescent="0.35">
      <c r="A1" s="208" t="s">
        <v>67</v>
      </c>
      <c r="B1" s="208"/>
      <c r="C1" s="208"/>
      <c r="D1" s="208"/>
      <c r="E1" s="208"/>
      <c r="F1" s="208"/>
      <c r="G1" s="208"/>
      <c r="H1" s="208"/>
      <c r="I1" s="208"/>
      <c r="J1" s="208"/>
      <c r="K1" s="208"/>
      <c r="L1" s="208"/>
      <c r="M1" s="208"/>
      <c r="N1" s="97" t="s">
        <v>71</v>
      </c>
    </row>
  </sheetData>
  <sheetProtection algorithmName="SHA-512" hashValue="Qms7mx3h5C5CCYFIDTN4WlLwtf1w3qVaZS1E1uzSXvQgGCVCCj7jEuTsap5DNqkboZKSgq5dRBdjXyOSM+kXEA==" saltValue="ocT0xupdolwXa3bzoYXJ9Q==" spinCount="100000" sheet="1" objects="1" scenarios="1" selectLockedCells="1"/>
  <mergeCells count="1">
    <mergeCell ref="A1:M1"/>
  </mergeCells>
  <hyperlinks>
    <hyperlink ref="N1" location="Main!G11" display="Return" xr:uid="{A65F495F-0A39-459C-A7D7-26CE932FCBE0}"/>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A0ED2-4FFD-4887-A492-9711142E28AF}">
  <dimension ref="A1:N1"/>
  <sheetViews>
    <sheetView showGridLines="0" showRowColHeaders="0" zoomScale="115" zoomScaleNormal="115" workbookViewId="0">
      <selection activeCell="N1" sqref="N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4" ht="21" x14ac:dyDescent="0.35">
      <c r="A1" s="208" t="s">
        <v>68</v>
      </c>
      <c r="B1" s="208"/>
      <c r="C1" s="208"/>
      <c r="D1" s="208"/>
      <c r="E1" s="208"/>
      <c r="F1" s="208"/>
      <c r="G1" s="208"/>
      <c r="H1" s="208"/>
      <c r="I1" s="208"/>
      <c r="J1" s="208"/>
      <c r="K1" s="208"/>
      <c r="L1" s="208"/>
      <c r="M1" s="208"/>
      <c r="N1" s="97" t="s">
        <v>71</v>
      </c>
    </row>
  </sheetData>
  <sheetProtection algorithmName="SHA-512" hashValue="rziJZAVJXRn2y/Hqe+5nBBpXdrapRNIJLM6rHIlqrXN0SJ+yz3ox+a87+AsW4Mnr4JycgGhXNoE8p5/u/5tw0w==" saltValue="J8z4786ZG6UtNPuVZYv1UQ==" spinCount="100000" sheet="1" objects="1" scenarios="1" selectLockedCells="1"/>
  <mergeCells count="1">
    <mergeCell ref="A1:M1"/>
  </mergeCells>
  <hyperlinks>
    <hyperlink ref="N1" location="Main!G12" display="Return" xr:uid="{DC90480A-38EC-4A26-860B-2FBC1782FC4D}"/>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6ECDF-3D5B-4C6D-91C9-4687AD186E91}">
  <dimension ref="A1:N1"/>
  <sheetViews>
    <sheetView showGridLines="0" showRowColHeaders="0" zoomScale="115" zoomScaleNormal="115" workbookViewId="0">
      <selection activeCell="N1" sqref="N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4" ht="21" x14ac:dyDescent="0.35">
      <c r="A1" s="208" t="s">
        <v>78</v>
      </c>
      <c r="B1" s="208"/>
      <c r="C1" s="208"/>
      <c r="D1" s="208"/>
      <c r="E1" s="208"/>
      <c r="F1" s="208"/>
      <c r="G1" s="208"/>
      <c r="H1" s="208"/>
      <c r="I1" s="208"/>
      <c r="J1" s="208"/>
      <c r="K1" s="208"/>
      <c r="L1" s="208"/>
      <c r="M1" s="208"/>
      <c r="N1" s="97" t="s">
        <v>71</v>
      </c>
    </row>
  </sheetData>
  <sheetProtection algorithmName="SHA-512" hashValue="qS8V2PZpWeGhllHznpU7mTveFzbgii0gThE6V77vxVTC6IQ9AxZlWFV7ZptmmW/3tKvKeZxwS8bGfUD/+TZSjQ==" saltValue="2JOLxDImO8pQ5b5cuOP25g==" spinCount="100000" sheet="1" objects="1" scenarios="1" selectLockedCells="1"/>
  <mergeCells count="1">
    <mergeCell ref="A1:M1"/>
  </mergeCells>
  <hyperlinks>
    <hyperlink ref="N1" location="Main!J20" display="Return" xr:uid="{8801220E-8428-4194-9CDE-F3A16CA6D5CB}"/>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BCE7D-4430-4C2D-9213-55689267EC3D}">
  <dimension ref="A1:R1"/>
  <sheetViews>
    <sheetView showGridLines="0" showRowColHeaders="0" zoomScale="115" zoomScaleNormal="115" workbookViewId="0">
      <selection activeCell="P1" sqref="P1:R1"/>
    </sheetView>
  </sheetViews>
  <sheetFormatPr defaultRowHeight="15" x14ac:dyDescent="0.25"/>
  <cols>
    <col min="1" max="13" width="9.140625" style="105"/>
    <col min="14" max="14" width="11.42578125" style="105" customWidth="1"/>
    <col min="15" max="49" width="9.140625" style="105"/>
    <col min="50" max="50" width="11.28515625" style="105" customWidth="1"/>
    <col min="51" max="16384" width="9.140625" style="105"/>
  </cols>
  <sheetData>
    <row r="1" spans="1:18" ht="21" x14ac:dyDescent="0.35">
      <c r="A1" s="208" t="s">
        <v>79</v>
      </c>
      <c r="B1" s="208"/>
      <c r="C1" s="208"/>
      <c r="D1" s="208"/>
      <c r="E1" s="208"/>
      <c r="F1" s="208"/>
      <c r="G1" s="208"/>
      <c r="H1" s="208"/>
      <c r="I1" s="208"/>
      <c r="J1" s="208"/>
      <c r="K1" s="208"/>
      <c r="L1" s="208"/>
      <c r="M1" s="208"/>
      <c r="N1" s="97" t="s">
        <v>71</v>
      </c>
      <c r="P1" s="209" t="s">
        <v>153</v>
      </c>
      <c r="Q1" s="209"/>
      <c r="R1" s="209"/>
    </row>
  </sheetData>
  <sheetProtection algorithmName="SHA-512" hashValue="MWTdQWu4H31NBPl4/6NjCpVEmSa2jGsER0tyvsOEdo8ntzSIBv10Ipv+07iy3XKGQh6JtqxKcMmwiJgt52AVAQ==" saltValue="hi3AFMbMlXjrLcjW5GVxeA==" spinCount="100000" sheet="1" objects="1" scenarios="1" selectLockedCells="1"/>
  <mergeCells count="2">
    <mergeCell ref="A1:M1"/>
    <mergeCell ref="P1:R1"/>
  </mergeCells>
  <hyperlinks>
    <hyperlink ref="N1" location="Main!J35" display="Return" xr:uid="{C7F009E3-9B13-4004-986C-EF0C790216C7}"/>
    <hyperlink ref="P1:R1" location="Summary!C9" display="Return to Summary" xr:uid="{D225DE77-B7E1-4E5C-A0EC-AAA4085886C9}"/>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k E V O V C 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k E V O 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B F T l Q o i k e 4 D g A A A B E A A A A T A B w A R m 9 y b X V s Y X M v U 2 V j d G l v b j E u b S C i G A A o o B Q A A A A A A A A A A A A A A A A A A A A A A A A A A A A r T k 0 u y c z P U w i G 0 I b W A F B L A Q I t A B Q A A g A I A J B F T l Q g O B 9 n p A A A A P U A A A A S A A A A A A A A A A A A A A A A A A A A A A B D b 2 5 m a W c v U G F j a 2 F n Z S 5 4 b W x Q S w E C L Q A U A A I A C A C Q R U 5 U D 8 r p q 6 Q A A A D p A A A A E w A A A A A A A A A A A A A A A A D w A A A A W 0 N v b n R l b n R f V H l w Z X N d L n h t b F B L A Q I t A B Q A A g A I A J B F T l 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I w V 7 w p h J + T 6 N 8 g a A m E b q I A A A A A A I A A A A A A A N m A A D A A A A A E A A A A M x b O D I 5 P p T u t b 7 F j o b 6 K 9 M A A A A A B I A A A K A A A A A Q A A A A j a m o q k Z B R S A q m z y F F P Y r O F A A A A D 0 Q J 9 N N h x 2 6 o a j R Z r N b D x I q N D P / Y C C J E 1 Q 8 i 3 F B G J j m j 9 n r 1 n d m v v T d t n i d C m R z q X Z A B j E P + M j x N l U 8 A g g o k M W s e W m Y U 6 M p + I P C x l U 7 B 4 9 0 R Q A A A C w 7 O T n H R f n + 7 Q W A 3 2 F + K J Y 7 O P p l A = = < / D a t a M a s h u p > 
</file>

<file path=customXml/itemProps1.xml><?xml version="1.0" encoding="utf-8"?>
<ds:datastoreItem xmlns:ds="http://schemas.openxmlformats.org/officeDocument/2006/customXml" ds:itemID="{D1BEFBC4-6AB3-4A2D-8738-5CEE4EB573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Main</vt:lpstr>
      <vt:lpstr>Summary</vt:lpstr>
      <vt:lpstr>Details</vt:lpstr>
      <vt:lpstr>EC F</vt:lpstr>
      <vt:lpstr>EC S</vt:lpstr>
      <vt:lpstr>EC W</vt:lpstr>
      <vt:lpstr>EC C</vt:lpstr>
      <vt:lpstr>St WC</vt:lpstr>
      <vt:lpstr>Temp</vt:lpstr>
      <vt:lpstr>P WC</vt:lpstr>
      <vt:lpstr>NMSA</vt:lpstr>
      <vt:lpstr>Shr</vt:lpstr>
      <vt:lpstr>MOE</vt:lpstr>
      <vt:lpstr>Slmp</vt:lpstr>
      <vt:lpstr>Air</vt:lpstr>
      <vt:lpstr>SCM</vt:lpstr>
      <vt:lpstr>AAR</vt:lpstr>
      <vt:lpstr>Cl</vt:lpstr>
      <vt:lpstr>LWD</vt:lpstr>
      <vt:lpstr>IntM</vt:lpstr>
      <vt:lpstr>DC</vt:lpstr>
      <vt:lpstr>Air!Air</vt:lpstr>
      <vt:lpstr>AAR!ASR</vt:lpstr>
      <vt:lpstr>Cl!Cllmt</vt:lpstr>
      <vt:lpstr>DC!Disclaimer</vt:lpstr>
      <vt:lpstr>'EC C'!ECatC</vt:lpstr>
      <vt:lpstr>ECatF</vt:lpstr>
      <vt:lpstr>'EC S'!ECatS</vt:lpstr>
      <vt:lpstr>'EC W'!ECatW</vt:lpstr>
      <vt:lpstr>IntM!IntM</vt:lpstr>
      <vt:lpstr>LWD!LWD</vt:lpstr>
      <vt:lpstr>MOE!MOE</vt:lpstr>
      <vt:lpstr>NMSA!NMSA</vt:lpstr>
      <vt:lpstr>'P WC'!Perm</vt:lpstr>
      <vt:lpstr>Summary!Print_Area</vt:lpstr>
      <vt:lpstr>SCM!SCML</vt:lpstr>
      <vt:lpstr>Shr!Shr</vt:lpstr>
      <vt:lpstr>Slmp!Slmp</vt:lpstr>
      <vt:lpstr>'St WC'!StrWcm</vt:lpstr>
      <vt:lpstr>Temp!Temp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Lobo</dc:creator>
  <cp:lastModifiedBy>Karthik Obla</cp:lastModifiedBy>
  <cp:lastPrinted>2022-11-21T14:13:23Z</cp:lastPrinted>
  <dcterms:created xsi:type="dcterms:W3CDTF">2022-01-25T17:59:56Z</dcterms:created>
  <dcterms:modified xsi:type="dcterms:W3CDTF">2023-01-25T22:39:25Z</dcterms:modified>
</cp:coreProperties>
</file>